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niv\駒沢大学\k2024\q-observation\"/>
    </mc:Choice>
  </mc:AlternateContent>
  <bookViews>
    <workbookView xWindow="0" yWindow="0" windowWidth="22680" windowHeight="10275"/>
  </bookViews>
  <sheets>
    <sheet name="同時観測" sheetId="1" r:id="rId1"/>
    <sheet name="観測値" sheetId="4" r:id="rId2"/>
    <sheet name="確定値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C4" i="5"/>
  <c r="B5" i="5"/>
  <c r="B4" i="5"/>
  <c r="C9" i="5" l="1"/>
  <c r="O17" i="4"/>
  <c r="C10" i="5"/>
  <c r="F54" i="4"/>
  <c r="F53" i="4"/>
  <c r="F52" i="4"/>
  <c r="F51" i="4"/>
  <c r="F50" i="4"/>
  <c r="F49" i="4"/>
  <c r="F48" i="4"/>
  <c r="F47" i="4"/>
  <c r="D54" i="4"/>
  <c r="D53" i="4"/>
  <c r="D52" i="4"/>
  <c r="D51" i="4"/>
  <c r="D50" i="4"/>
  <c r="D49" i="4"/>
  <c r="D48" i="4"/>
  <c r="D47" i="4"/>
  <c r="F45" i="4"/>
  <c r="F44" i="4"/>
  <c r="F43" i="4"/>
  <c r="F42" i="4"/>
  <c r="F41" i="4"/>
  <c r="F40" i="4"/>
  <c r="F39" i="4"/>
  <c r="F38" i="4"/>
  <c r="D45" i="4"/>
  <c r="D44" i="4"/>
  <c r="D43" i="4"/>
  <c r="D42" i="4"/>
  <c r="D41" i="4"/>
  <c r="D40" i="4"/>
  <c r="D39" i="4"/>
  <c r="D38" i="4"/>
  <c r="L29" i="4"/>
  <c r="F36" i="4"/>
  <c r="L36" i="4" s="1"/>
  <c r="F35" i="4"/>
  <c r="L35" i="4" s="1"/>
  <c r="F34" i="4"/>
  <c r="L34" i="4" s="1"/>
  <c r="F33" i="4"/>
  <c r="L33" i="4" s="1"/>
  <c r="F32" i="4"/>
  <c r="L32" i="4" s="1"/>
  <c r="F31" i="4"/>
  <c r="L31" i="4" s="1"/>
  <c r="F30" i="4"/>
  <c r="L30" i="4" s="1"/>
  <c r="F29" i="4"/>
  <c r="D36" i="4"/>
  <c r="D35" i="4"/>
  <c r="D34" i="4"/>
  <c r="D33" i="4"/>
  <c r="D32" i="4"/>
  <c r="D31" i="4"/>
  <c r="D30" i="4"/>
  <c r="D29" i="4"/>
  <c r="F27" i="4" l="1"/>
  <c r="F26" i="4"/>
  <c r="F25" i="4"/>
  <c r="F24" i="4"/>
  <c r="F23" i="4"/>
  <c r="F22" i="4"/>
  <c r="F21" i="4"/>
  <c r="F20" i="4"/>
  <c r="D27" i="4"/>
  <c r="D26" i="4"/>
  <c r="D25" i="4"/>
  <c r="D24" i="4"/>
  <c r="D23" i="4"/>
  <c r="D22" i="4"/>
  <c r="D21" i="4"/>
  <c r="D20" i="4"/>
  <c r="F17" i="4"/>
  <c r="F16" i="4"/>
  <c r="F15" i="4"/>
  <c r="F14" i="4"/>
  <c r="F13" i="4"/>
  <c r="F12" i="4"/>
  <c r="F11" i="4"/>
  <c r="D18" i="4"/>
  <c r="D17" i="4"/>
  <c r="D16" i="4"/>
  <c r="D15" i="4"/>
  <c r="D14" i="4"/>
  <c r="D13" i="4"/>
  <c r="D12" i="4"/>
  <c r="D11" i="4"/>
  <c r="F9" i="4"/>
  <c r="F8" i="4"/>
  <c r="F7" i="4"/>
  <c r="F6" i="4"/>
  <c r="F5" i="4"/>
  <c r="F4" i="4"/>
  <c r="F3" i="4"/>
  <c r="F2" i="4"/>
  <c r="D9" i="4"/>
  <c r="D8" i="4"/>
  <c r="D7" i="4"/>
  <c r="D6" i="4"/>
  <c r="D5" i="4"/>
  <c r="D4" i="4"/>
  <c r="D3" i="4"/>
  <c r="D2" i="4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F14" i="1"/>
  <c r="K10" i="1"/>
  <c r="H5" i="1"/>
  <c r="G5" i="1"/>
  <c r="F5" i="1"/>
  <c r="E5" i="1"/>
  <c r="D5" i="1"/>
  <c r="K4" i="1"/>
  <c r="F6" i="1" s="1"/>
  <c r="K3" i="1"/>
  <c r="G6" i="1" l="1"/>
  <c r="H6" i="1"/>
  <c r="D6" i="1"/>
  <c r="E6" i="1"/>
  <c r="B2" i="5" l="1"/>
  <c r="L54" i="4"/>
  <c r="L53" i="4"/>
  <c r="L52" i="4"/>
  <c r="L51" i="4"/>
  <c r="L50" i="4"/>
  <c r="L49" i="4"/>
  <c r="L48" i="4"/>
  <c r="L47" i="4"/>
  <c r="L45" i="4"/>
  <c r="L44" i="4"/>
  <c r="L43" i="4"/>
  <c r="L42" i="4"/>
  <c r="L41" i="4"/>
  <c r="L40" i="4"/>
  <c r="L39" i="4"/>
  <c r="L38" i="4"/>
  <c r="L27" i="4"/>
  <c r="L26" i="4"/>
  <c r="L25" i="4"/>
  <c r="L24" i="4"/>
  <c r="L23" i="4"/>
  <c r="L22" i="4"/>
  <c r="L21" i="4"/>
  <c r="L20" i="4"/>
  <c r="L17" i="4"/>
  <c r="L16" i="4"/>
  <c r="L15" i="4"/>
  <c r="L14" i="4"/>
  <c r="L13" i="4"/>
  <c r="L12" i="4"/>
  <c r="L11" i="4"/>
  <c r="L9" i="4"/>
  <c r="L8" i="4"/>
  <c r="L7" i="4"/>
  <c r="L6" i="4"/>
  <c r="L5" i="4"/>
  <c r="L4" i="4"/>
  <c r="L3" i="4"/>
  <c r="L2" i="4"/>
  <c r="J54" i="4"/>
  <c r="J53" i="4"/>
  <c r="J52" i="4"/>
  <c r="J51" i="4"/>
  <c r="J50" i="4"/>
  <c r="J49" i="4"/>
  <c r="J48" i="4"/>
  <c r="J47" i="4"/>
  <c r="J45" i="4"/>
  <c r="J44" i="4"/>
  <c r="J43" i="4"/>
  <c r="J42" i="4"/>
  <c r="J41" i="4"/>
  <c r="J40" i="4"/>
  <c r="J39" i="4"/>
  <c r="J38" i="4"/>
  <c r="J36" i="4"/>
  <c r="N36" i="4" s="1"/>
  <c r="J35" i="4"/>
  <c r="N35" i="4" s="1"/>
  <c r="J34" i="4"/>
  <c r="N34" i="4" s="1"/>
  <c r="J33" i="4"/>
  <c r="N33" i="4" s="1"/>
  <c r="J32" i="4"/>
  <c r="N32" i="4" s="1"/>
  <c r="J31" i="4"/>
  <c r="N31" i="4" s="1"/>
  <c r="J30" i="4"/>
  <c r="N30" i="4" s="1"/>
  <c r="J29" i="4"/>
  <c r="N29" i="4" s="1"/>
  <c r="J27" i="4"/>
  <c r="J26" i="4"/>
  <c r="J25" i="4"/>
  <c r="J24" i="4"/>
  <c r="J23" i="4"/>
  <c r="J22" i="4"/>
  <c r="J21" i="4"/>
  <c r="J20" i="4"/>
  <c r="J18" i="4"/>
  <c r="J17" i="4"/>
  <c r="J16" i="4"/>
  <c r="J15" i="4"/>
  <c r="J14" i="4"/>
  <c r="J11" i="4"/>
  <c r="J9" i="4"/>
  <c r="J8" i="4"/>
  <c r="J7" i="4"/>
  <c r="J6" i="4"/>
  <c r="J5" i="4"/>
  <c r="J4" i="4"/>
  <c r="J3" i="4"/>
  <c r="J2" i="4"/>
  <c r="F7" i="1"/>
  <c r="K11" i="1"/>
  <c r="F12" i="1"/>
  <c r="O32" i="4" l="1"/>
  <c r="C14" i="5" s="1"/>
  <c r="O33" i="4"/>
  <c r="C15" i="5" s="1"/>
  <c r="O34" i="4"/>
  <c r="C16" i="5" s="1"/>
  <c r="O35" i="4"/>
  <c r="C17" i="5" s="1"/>
  <c r="B26" i="5"/>
  <c r="B25" i="5"/>
  <c r="B22" i="5"/>
  <c r="B21" i="5"/>
  <c r="B8" i="5"/>
  <c r="N58" i="4"/>
  <c r="O58" i="4" s="1"/>
  <c r="M58" i="4"/>
  <c r="N54" i="4"/>
  <c r="M54" i="4"/>
  <c r="B24" i="5"/>
  <c r="B23" i="5"/>
  <c r="B20" i="5"/>
  <c r="B19" i="5"/>
  <c r="M36" i="4"/>
  <c r="O36" i="4" s="1"/>
  <c r="C18" i="5" s="1"/>
  <c r="M35" i="4"/>
  <c r="M34" i="4"/>
  <c r="M33" i="4"/>
  <c r="M32" i="4"/>
  <c r="M31" i="4"/>
  <c r="O31" i="4" s="1"/>
  <c r="C13" i="5" s="1"/>
  <c r="B12" i="5"/>
  <c r="M29" i="4"/>
  <c r="O29" i="4" s="1"/>
  <c r="C11" i="5" s="1"/>
  <c r="B18" i="5"/>
  <c r="B17" i="5"/>
  <c r="B16" i="5"/>
  <c r="B13" i="5"/>
  <c r="B11" i="5"/>
  <c r="M18" i="4"/>
  <c r="B7" i="5"/>
  <c r="M9" i="4"/>
  <c r="B9" i="5"/>
  <c r="B6" i="5"/>
  <c r="N45" i="4"/>
  <c r="M45" i="4"/>
  <c r="H12" i="1"/>
  <c r="D7" i="1"/>
  <c r="O45" i="4" l="1"/>
  <c r="B14" i="5"/>
  <c r="O54" i="4"/>
  <c r="B15" i="5"/>
  <c r="M30" i="4"/>
  <c r="O30" i="4" s="1"/>
  <c r="C12" i="5" s="1"/>
  <c r="M27" i="4"/>
  <c r="N27" i="4"/>
  <c r="B3" i="5"/>
  <c r="B10" i="5"/>
  <c r="N9" i="4"/>
  <c r="O9" i="4" s="1"/>
  <c r="C12" i="1"/>
  <c r="D12" i="1"/>
  <c r="G12" i="1"/>
  <c r="E12" i="1"/>
  <c r="E7" i="1"/>
  <c r="G13" i="1"/>
  <c r="H13" i="1"/>
  <c r="H14" i="1" s="1"/>
  <c r="C13" i="1"/>
  <c r="D13" i="1"/>
  <c r="E13" i="1"/>
  <c r="C6" i="1"/>
  <c r="C5" i="1"/>
  <c r="N59" i="4"/>
  <c r="O59" i="4" s="1"/>
  <c r="C2" i="5" s="1"/>
  <c r="M59" i="4"/>
  <c r="N52" i="4"/>
  <c r="N17" i="4"/>
  <c r="M5" i="4"/>
  <c r="M12" i="4"/>
  <c r="M15" i="4"/>
  <c r="M20" i="4"/>
  <c r="M41" i="4"/>
  <c r="M44" i="4"/>
  <c r="M47" i="4"/>
  <c r="M48" i="4"/>
  <c r="M49" i="4"/>
  <c r="M50" i="4"/>
  <c r="M51" i="4"/>
  <c r="M52" i="4"/>
  <c r="M53" i="4"/>
  <c r="N53" i="4"/>
  <c r="N51" i="4"/>
  <c r="N50" i="4"/>
  <c r="N49" i="4"/>
  <c r="N48" i="4"/>
  <c r="N47" i="4"/>
  <c r="N20" i="4"/>
  <c r="N15" i="4"/>
  <c r="O15" i="4" s="1"/>
  <c r="N41" i="4"/>
  <c r="O41" i="4" s="1"/>
  <c r="M40" i="4"/>
  <c r="M39" i="4"/>
  <c r="M38" i="4"/>
  <c r="N25" i="4"/>
  <c r="N24" i="4"/>
  <c r="M23" i="4"/>
  <c r="N22" i="4"/>
  <c r="M21" i="4"/>
  <c r="M17" i="4"/>
  <c r="N14" i="4"/>
  <c r="M13" i="4"/>
  <c r="N12" i="4"/>
  <c r="M11" i="4"/>
  <c r="M8" i="4"/>
  <c r="M7" i="4"/>
  <c r="N6" i="4"/>
  <c r="M2" i="4"/>
  <c r="C26" i="5" l="1"/>
  <c r="O50" i="4"/>
  <c r="C22" i="5" s="1"/>
  <c r="O27" i="4"/>
  <c r="G14" i="1"/>
  <c r="G7" i="1"/>
  <c r="C14" i="1"/>
  <c r="E14" i="1"/>
  <c r="D14" i="1"/>
  <c r="C7" i="1"/>
  <c r="H7" i="1"/>
  <c r="O49" i="4"/>
  <c r="O51" i="4"/>
  <c r="O53" i="4"/>
  <c r="O52" i="4"/>
  <c r="N44" i="4"/>
  <c r="O44" i="4" s="1"/>
  <c r="N43" i="4"/>
  <c r="O43" i="4" s="1"/>
  <c r="C24" i="5" s="1"/>
  <c r="N42" i="4"/>
  <c r="M43" i="4"/>
  <c r="M42" i="4"/>
  <c r="N40" i="4"/>
  <c r="O40" i="4" s="1"/>
  <c r="N39" i="4"/>
  <c r="O39" i="4" s="1"/>
  <c r="N38" i="4"/>
  <c r="O38" i="4" s="1"/>
  <c r="N26" i="4"/>
  <c r="O20" i="4"/>
  <c r="M26" i="4"/>
  <c r="M25" i="4"/>
  <c r="O25" i="4" s="1"/>
  <c r="M24" i="4"/>
  <c r="O24" i="4" s="1"/>
  <c r="N23" i="4"/>
  <c r="O23" i="4" s="1"/>
  <c r="M22" i="4"/>
  <c r="O22" i="4" s="1"/>
  <c r="N21" i="4"/>
  <c r="O21" i="4" s="1"/>
  <c r="N16" i="4"/>
  <c r="M16" i="4"/>
  <c r="M14" i="4"/>
  <c r="O14" i="4" s="1"/>
  <c r="N13" i="4"/>
  <c r="N11" i="4"/>
  <c r="O11" i="4" s="1"/>
  <c r="N5" i="4"/>
  <c r="O5" i="4" s="1"/>
  <c r="N4" i="4"/>
  <c r="N3" i="4"/>
  <c r="N8" i="4"/>
  <c r="O8" i="4" s="1"/>
  <c r="N7" i="4"/>
  <c r="O7" i="4" s="1"/>
  <c r="M6" i="4"/>
  <c r="O6" i="4" s="1"/>
  <c r="C7" i="5" s="1"/>
  <c r="M4" i="4"/>
  <c r="M3" i="4"/>
  <c r="N2" i="4"/>
  <c r="O2" i="4" s="1"/>
  <c r="O47" i="4"/>
  <c r="O48" i="4"/>
  <c r="C20" i="5" s="1"/>
  <c r="O42" i="4" l="1"/>
  <c r="C23" i="5" s="1"/>
  <c r="C25" i="5"/>
  <c r="C21" i="5"/>
  <c r="C19" i="5"/>
  <c r="C6" i="5"/>
  <c r="C3" i="5"/>
  <c r="O26" i="4"/>
  <c r="O16" i="4"/>
  <c r="C8" i="5" s="1"/>
  <c r="O4" i="4"/>
  <c r="O3" i="4"/>
</calcChain>
</file>

<file path=xl/comments1.xml><?xml version="1.0" encoding="utf-8"?>
<comments xmlns="http://schemas.openxmlformats.org/spreadsheetml/2006/main">
  <authors>
    <author>PCUser</author>
  </authors>
  <commentLis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疑問値
</t>
        </r>
      </text>
    </comment>
  </commentList>
</comments>
</file>

<file path=xl/comments2.xml><?xml version="1.0" encoding="utf-8"?>
<comments xmlns="http://schemas.openxmlformats.org/spreadsheetml/2006/main">
  <authors>
    <author>PCUser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1517～43は±0
</t>
        </r>
      </text>
    </commen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疑問値
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疑問値</t>
        </r>
      </text>
    </comment>
  </commentList>
</comments>
</file>

<file path=xl/sharedStrings.xml><?xml version="1.0" encoding="utf-8"?>
<sst xmlns="http://schemas.openxmlformats.org/spreadsheetml/2006/main" count="179" uniqueCount="96">
  <si>
    <t>駅前時計</t>
    <rPh sb="0" eb="2">
      <t>エキマエ</t>
    </rPh>
    <rPh sb="2" eb="4">
      <t>トケイ</t>
    </rPh>
    <phoneticPr fontId="1"/>
  </si>
  <si>
    <t>駅前反時計</t>
    <rPh sb="0" eb="2">
      <t>エキマエ</t>
    </rPh>
    <rPh sb="2" eb="3">
      <t>ハン</t>
    </rPh>
    <rPh sb="3" eb="5">
      <t>トケイ</t>
    </rPh>
    <phoneticPr fontId="1"/>
  </si>
  <si>
    <t>公園時計</t>
    <rPh sb="0" eb="2">
      <t>コウエン</t>
    </rPh>
    <rPh sb="2" eb="4">
      <t>トケイ</t>
    </rPh>
    <phoneticPr fontId="1"/>
  </si>
  <si>
    <t>公園反時計</t>
    <rPh sb="0" eb="2">
      <t>コウエン</t>
    </rPh>
    <rPh sb="2" eb="3">
      <t>ハン</t>
    </rPh>
    <rPh sb="3" eb="5">
      <t>トケイ</t>
    </rPh>
    <phoneticPr fontId="1"/>
  </si>
  <si>
    <t>深沢時計</t>
    <rPh sb="0" eb="2">
      <t>フカザワ</t>
    </rPh>
    <rPh sb="2" eb="4">
      <t>トケイ</t>
    </rPh>
    <phoneticPr fontId="1"/>
  </si>
  <si>
    <t>深沢反時計</t>
    <rPh sb="0" eb="2">
      <t>フカザワ</t>
    </rPh>
    <rPh sb="2" eb="3">
      <t>ハン</t>
    </rPh>
    <rPh sb="3" eb="5">
      <t>トケイ</t>
    </rPh>
    <phoneticPr fontId="1"/>
  </si>
  <si>
    <t>START</t>
    <phoneticPr fontId="1"/>
  </si>
  <si>
    <t>GOAL</t>
    <phoneticPr fontId="1"/>
  </si>
  <si>
    <t>A1</t>
  </si>
  <si>
    <t>A1</t>
    <phoneticPr fontId="1"/>
  </si>
  <si>
    <t>A2</t>
  </si>
  <si>
    <t>A2</t>
    <phoneticPr fontId="1"/>
  </si>
  <si>
    <t>A3</t>
  </si>
  <si>
    <t>A3</t>
    <phoneticPr fontId="1"/>
  </si>
  <si>
    <t>A4</t>
  </si>
  <si>
    <t>A4</t>
    <phoneticPr fontId="1"/>
  </si>
  <si>
    <t>A5</t>
  </si>
  <si>
    <t>A5</t>
    <phoneticPr fontId="1"/>
  </si>
  <si>
    <t>A6</t>
  </si>
  <si>
    <t>A6</t>
    <phoneticPr fontId="1"/>
  </si>
  <si>
    <t>A7</t>
  </si>
  <si>
    <t>A7</t>
    <phoneticPr fontId="1"/>
  </si>
  <si>
    <t>B1</t>
  </si>
  <si>
    <t>B1</t>
    <phoneticPr fontId="1"/>
  </si>
  <si>
    <t>B2</t>
  </si>
  <si>
    <t>B2</t>
    <phoneticPr fontId="1"/>
  </si>
  <si>
    <t>B3</t>
  </si>
  <si>
    <t>B3</t>
    <phoneticPr fontId="1"/>
  </si>
  <si>
    <t>B4</t>
  </si>
  <si>
    <t>B4</t>
    <phoneticPr fontId="1"/>
  </si>
  <si>
    <t>B5</t>
  </si>
  <si>
    <t>B5</t>
    <phoneticPr fontId="1"/>
  </si>
  <si>
    <t>B6</t>
  </si>
  <si>
    <t>B6</t>
    <phoneticPr fontId="1"/>
  </si>
  <si>
    <t>B7</t>
  </si>
  <si>
    <t>B7</t>
    <phoneticPr fontId="1"/>
  </si>
  <si>
    <t>C1</t>
  </si>
  <si>
    <t>C1</t>
    <phoneticPr fontId="1"/>
  </si>
  <si>
    <t>C2</t>
  </si>
  <si>
    <t>C2</t>
    <phoneticPr fontId="1"/>
  </si>
  <si>
    <t>C3</t>
  </si>
  <si>
    <t>C3</t>
    <phoneticPr fontId="1"/>
  </si>
  <si>
    <t>C4</t>
  </si>
  <si>
    <t>C4</t>
    <phoneticPr fontId="1"/>
  </si>
  <si>
    <t>C5</t>
  </si>
  <si>
    <t>C5</t>
    <phoneticPr fontId="1"/>
  </si>
  <si>
    <t>C6</t>
  </si>
  <si>
    <t>C6</t>
    <phoneticPr fontId="1"/>
  </si>
  <si>
    <t>C7</t>
  </si>
  <si>
    <t>C7</t>
    <phoneticPr fontId="1"/>
  </si>
  <si>
    <t>南</t>
    <rPh sb="0" eb="1">
      <t>ミナミ</t>
    </rPh>
    <phoneticPr fontId="1"/>
  </si>
  <si>
    <t>北東</t>
    <rPh sb="0" eb="2">
      <t>ホクトウ</t>
    </rPh>
    <phoneticPr fontId="1"/>
  </si>
  <si>
    <t>南東</t>
    <rPh sb="0" eb="2">
      <t>ナントウ</t>
    </rPh>
    <phoneticPr fontId="1"/>
  </si>
  <si>
    <t>西</t>
    <rPh sb="0" eb="1">
      <t>ニシ</t>
    </rPh>
    <phoneticPr fontId="1"/>
  </si>
  <si>
    <t>風向き</t>
    <rPh sb="0" eb="2">
      <t>カザム</t>
    </rPh>
    <phoneticPr fontId="1"/>
  </si>
  <si>
    <t>平均</t>
    <rPh sb="0" eb="2">
      <t>ヘイキン</t>
    </rPh>
    <phoneticPr fontId="1"/>
  </si>
  <si>
    <t>器差補正</t>
    <rPh sb="0" eb="4">
      <t>キサホセイ</t>
    </rPh>
    <phoneticPr fontId="1"/>
  </si>
  <si>
    <t>器差補正S</t>
    <rPh sb="0" eb="4">
      <t>キサホセイ</t>
    </rPh>
    <phoneticPr fontId="1"/>
  </si>
  <si>
    <t>器差補正G</t>
    <rPh sb="0" eb="4">
      <t>キサホセイ</t>
    </rPh>
    <phoneticPr fontId="1"/>
  </si>
  <si>
    <t>風向</t>
    <rPh sb="0" eb="2">
      <t>フウコウ</t>
    </rPh>
    <phoneticPr fontId="1"/>
  </si>
  <si>
    <t>補正後乾球</t>
    <rPh sb="0" eb="2">
      <t>ホセイ</t>
    </rPh>
    <rPh sb="2" eb="3">
      <t>ゴ</t>
    </rPh>
    <rPh sb="3" eb="5">
      <t>カンキュウ</t>
    </rPh>
    <phoneticPr fontId="1"/>
  </si>
  <si>
    <t>補正後湿球</t>
    <rPh sb="0" eb="2">
      <t>ホセイ</t>
    </rPh>
    <rPh sb="2" eb="3">
      <t>ゴ</t>
    </rPh>
    <rPh sb="3" eb="4">
      <t>シツ</t>
    </rPh>
    <rPh sb="4" eb="5">
      <t>キュウ</t>
    </rPh>
    <phoneticPr fontId="1"/>
  </si>
  <si>
    <t>湿球水蒸気圧</t>
    <rPh sb="0" eb="1">
      <t>シツ</t>
    </rPh>
    <rPh sb="1" eb="2">
      <t>キュウ</t>
    </rPh>
    <rPh sb="2" eb="5">
      <t>スイジョウキ</t>
    </rPh>
    <rPh sb="5" eb="6">
      <t>アツ</t>
    </rPh>
    <phoneticPr fontId="1"/>
  </si>
  <si>
    <t>乾球水蒸気圧</t>
    <rPh sb="0" eb="2">
      <t>カンキュウ</t>
    </rPh>
    <rPh sb="2" eb="5">
      <t>スイジョウキ</t>
    </rPh>
    <rPh sb="5" eb="6">
      <t>アツ</t>
    </rPh>
    <phoneticPr fontId="1"/>
  </si>
  <si>
    <t>相対湿度</t>
    <rPh sb="0" eb="2">
      <t>ソウタイ</t>
    </rPh>
    <rPh sb="2" eb="4">
      <t>シツド</t>
    </rPh>
    <phoneticPr fontId="1"/>
  </si>
  <si>
    <t>SG</t>
  </si>
  <si>
    <t>南西</t>
    <rPh sb="0" eb="2">
      <t>ナンセイ</t>
    </rPh>
    <phoneticPr fontId="1"/>
  </si>
  <si>
    <t>気温</t>
    <rPh sb="0" eb="2">
      <t>キオン</t>
    </rPh>
    <phoneticPr fontId="1"/>
  </si>
  <si>
    <t>湿度</t>
    <rPh sb="0" eb="2">
      <t>シツド</t>
    </rPh>
    <phoneticPr fontId="1"/>
  </si>
  <si>
    <t>　</t>
    <phoneticPr fontId="1"/>
  </si>
  <si>
    <t>乾球</t>
    <rPh sb="0" eb="2">
      <t>カンキュウ</t>
    </rPh>
    <phoneticPr fontId="1"/>
  </si>
  <si>
    <t>湿球</t>
    <rPh sb="0" eb="1">
      <t>シツ</t>
    </rPh>
    <rPh sb="1" eb="2">
      <t>キュウ</t>
    </rPh>
    <phoneticPr fontId="1"/>
  </si>
  <si>
    <t>無風</t>
    <rPh sb="0" eb="2">
      <t>ムフウ</t>
    </rPh>
    <phoneticPr fontId="1"/>
  </si>
  <si>
    <t>東</t>
    <rPh sb="0" eb="1">
      <t>ヒガシ</t>
    </rPh>
    <phoneticPr fontId="1"/>
  </si>
  <si>
    <t>A8</t>
    <phoneticPr fontId="1"/>
  </si>
  <si>
    <t>A8</t>
    <phoneticPr fontId="1"/>
  </si>
  <si>
    <t>B8</t>
    <phoneticPr fontId="1"/>
  </si>
  <si>
    <t>C8</t>
    <phoneticPr fontId="1"/>
  </si>
  <si>
    <t>C8</t>
    <phoneticPr fontId="1"/>
  </si>
  <si>
    <t>北</t>
    <rPh sb="0" eb="1">
      <t>キタ</t>
    </rPh>
    <phoneticPr fontId="1"/>
  </si>
  <si>
    <t>S</t>
    <phoneticPr fontId="1"/>
  </si>
  <si>
    <t>G</t>
    <phoneticPr fontId="1"/>
  </si>
  <si>
    <t>時刻補正</t>
    <rPh sb="0" eb="4">
      <t>ジコクホセイ</t>
    </rPh>
    <phoneticPr fontId="1"/>
  </si>
  <si>
    <t>時刻補正</t>
    <rPh sb="0" eb="2">
      <t>ジコク</t>
    </rPh>
    <rPh sb="2" eb="4">
      <t>ホセイ</t>
    </rPh>
    <phoneticPr fontId="1"/>
  </si>
  <si>
    <t>北西</t>
    <rPh sb="0" eb="2">
      <t>ホクセイ</t>
    </rPh>
    <phoneticPr fontId="1"/>
  </si>
  <si>
    <t>北北西</t>
    <rPh sb="0" eb="3">
      <t>ホクホクセイ</t>
    </rPh>
    <phoneticPr fontId="1"/>
  </si>
  <si>
    <t>湿球補正</t>
    <rPh sb="0" eb="2">
      <t>シツキュウ</t>
    </rPh>
    <rPh sb="2" eb="4">
      <t>ホセイ</t>
    </rPh>
    <phoneticPr fontId="1"/>
  </si>
  <si>
    <t>補正量</t>
    <rPh sb="0" eb="3">
      <t>ホセイリョウ</t>
    </rPh>
    <phoneticPr fontId="1"/>
  </si>
  <si>
    <t>乾球</t>
    <rPh sb="0" eb="2">
      <t>カンキュウ</t>
    </rPh>
    <phoneticPr fontId="1"/>
  </si>
  <si>
    <t>補正後</t>
    <rPh sb="0" eb="2">
      <t>ホセイ</t>
    </rPh>
    <rPh sb="2" eb="3">
      <t>ゴ</t>
    </rPh>
    <phoneticPr fontId="1"/>
  </si>
  <si>
    <t>湿球</t>
    <rPh sb="0" eb="2">
      <t>シツキュウ</t>
    </rPh>
    <phoneticPr fontId="1"/>
  </si>
  <si>
    <t>補正後</t>
    <rPh sb="0" eb="3">
      <t>ホセイゴ</t>
    </rPh>
    <phoneticPr fontId="1"/>
  </si>
  <si>
    <t>北西</t>
    <rPh sb="0" eb="2">
      <t>ホクセイ</t>
    </rPh>
    <phoneticPr fontId="1"/>
  </si>
  <si>
    <t>南南東</t>
    <rPh sb="0" eb="3">
      <t>ナンナントウ</t>
    </rPh>
    <phoneticPr fontId="1"/>
  </si>
  <si>
    <t>南東</t>
    <rPh sb="0" eb="2">
      <t>ナントウ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</si>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</sst>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\℃"/>
    <numFmt numFmtId="177" formatCode="0.0&quot;ｈPa&quot;"/>
    <numFmt numFmtId="178" formatCode="0.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20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0" fontId="0" fillId="2" borderId="0" xfId="0" applyFill="1">
      <alignment vertical="center"/>
    </xf>
    <xf numFmtId="20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  <xf numFmtId="176" fontId="0" fillId="3" borderId="0" xfId="0" applyNumberFormat="1" applyFill="1">
      <alignment vertical="center"/>
    </xf>
    <xf numFmtId="0" fontId="0" fillId="0" borderId="0" xfId="0" quotePrefix="1">
      <alignment vertical="center"/>
    </xf>
    <xf numFmtId="176" fontId="0" fillId="0" borderId="1" xfId="0" applyNumberFormat="1" applyBorder="1">
      <alignment vertical="center"/>
    </xf>
    <xf numFmtId="9" fontId="0" fillId="0" borderId="2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3" borderId="1" xfId="0" applyNumberFormat="1" applyFill="1" applyBorder="1">
      <alignment vertical="center"/>
    </xf>
    <xf numFmtId="9" fontId="0" fillId="3" borderId="2" xfId="0" applyNumberFormat="1" applyFill="1" applyBorder="1">
      <alignment vertical="center"/>
    </xf>
    <xf numFmtId="176" fontId="0" fillId="3" borderId="0" xfId="0" applyNumberFormat="1" applyFill="1" applyBorder="1">
      <alignment vertical="center"/>
    </xf>
    <xf numFmtId="9" fontId="0" fillId="3" borderId="3" xfId="0" applyNumberFormat="1" applyFill="1" applyBorder="1">
      <alignment vertical="center"/>
    </xf>
    <xf numFmtId="176" fontId="0" fillId="3" borderId="4" xfId="0" applyNumberFormat="1" applyFill="1" applyBorder="1">
      <alignment vertical="center"/>
    </xf>
    <xf numFmtId="9" fontId="0" fillId="3" borderId="5" xfId="0" applyNumberFormat="1" applyFill="1" applyBorder="1">
      <alignment vertical="center"/>
    </xf>
    <xf numFmtId="176" fontId="4" fillId="3" borderId="0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0" fillId="0" borderId="0" xfId="0" applyNumberFormat="1" applyFill="1">
      <alignment vertical="center"/>
    </xf>
    <xf numFmtId="176" fontId="2" fillId="0" borderId="0" xfId="0" applyNumberFormat="1" applyFont="1" applyFill="1">
      <alignment vertical="center"/>
    </xf>
    <xf numFmtId="178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20" fontId="0" fillId="0" borderId="0" xfId="0" quotePrefix="1" applyNumberForma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9" fontId="0" fillId="2" borderId="0" xfId="0" applyNumberFormat="1" applyFill="1">
      <alignment vertical="center"/>
    </xf>
    <xf numFmtId="0" fontId="0" fillId="0" borderId="0" xfId="0" applyFill="1">
      <alignment vertical="center"/>
    </xf>
    <xf numFmtId="20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9" fontId="0" fillId="0" borderId="0" xfId="0" applyNumberFormat="1" applyFill="1">
      <alignment vertical="center"/>
    </xf>
    <xf numFmtId="176" fontId="6" fillId="4" borderId="0" xfId="0" applyNumberFormat="1" applyFont="1" applyFill="1" applyBorder="1">
      <alignment vertical="center"/>
    </xf>
    <xf numFmtId="9" fontId="6" fillId="4" borderId="3" xfId="0" applyNumberFormat="1" applyFont="1" applyFill="1" applyBorder="1">
      <alignment vertical="center"/>
    </xf>
    <xf numFmtId="9" fontId="2" fillId="3" borderId="3" xfId="0" applyNumberFormat="1" applyFont="1" applyFill="1" applyBorder="1">
      <alignment vertical="center"/>
    </xf>
    <xf numFmtId="9" fontId="2" fillId="3" borderId="5" xfId="0" applyNumberFormat="1" applyFont="1" applyFill="1" applyBorder="1">
      <alignment vertical="center"/>
    </xf>
    <xf numFmtId="9" fontId="2" fillId="3" borderId="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02"/>
  <sheetViews>
    <sheetView tabSelected="1" workbookViewId="0"/>
  </sheetViews>
  <sheetFormatPr defaultRowHeight="13.5"/>
  <cols>
    <col min="7" max="7" width="9.5" customWidth="1"/>
    <col min="10" max="10" width="5.125" customWidth="1"/>
  </cols>
  <sheetData>
    <row r="2" spans="1:11">
      <c r="A2" t="s">
        <v>70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K2" t="s">
        <v>55</v>
      </c>
    </row>
    <row r="3" spans="1:11">
      <c r="A3" t="s">
        <v>6</v>
      </c>
      <c r="B3" s="1">
        <v>0.61805555555555558</v>
      </c>
      <c r="C3" s="3">
        <v>36.200000000000003</v>
      </c>
      <c r="D3" s="23">
        <v>36.200000000000003</v>
      </c>
      <c r="E3" s="3">
        <v>36.6</v>
      </c>
      <c r="F3" s="23">
        <v>36.4</v>
      </c>
      <c r="G3" s="3">
        <v>36.200000000000003</v>
      </c>
      <c r="H3" s="3">
        <v>36</v>
      </c>
      <c r="I3" s="3"/>
      <c r="K3" s="9">
        <f>+(C3+D3+E3+F3+G3+H3)/6</f>
        <v>36.266666666666673</v>
      </c>
    </row>
    <row r="4" spans="1:11">
      <c r="A4" t="s">
        <v>7</v>
      </c>
      <c r="B4" s="1">
        <v>0.67361111111111116</v>
      </c>
      <c r="C4" s="2">
        <v>36.200000000000003</v>
      </c>
      <c r="D4" s="2">
        <v>36.200000000000003</v>
      </c>
      <c r="E4" s="2">
        <v>37.200000000000003</v>
      </c>
      <c r="F4" s="23">
        <v>35.4</v>
      </c>
      <c r="G4" s="2">
        <v>36.4</v>
      </c>
      <c r="H4" s="28">
        <v>36.200000000000003</v>
      </c>
      <c r="I4" s="2"/>
      <c r="K4" s="9">
        <f>+(C4+D4+E4+F4+G4+H4)/6</f>
        <v>36.266666666666673</v>
      </c>
    </row>
    <row r="5" spans="1:11">
      <c r="A5" t="s">
        <v>57</v>
      </c>
      <c r="B5" s="1"/>
      <c r="C5" s="2">
        <f>+C3-$K3</f>
        <v>-6.6666666666669983E-2</v>
      </c>
      <c r="D5" s="2">
        <f t="shared" ref="D5:H5" si="0">+D3-$K3</f>
        <v>-6.6666666666669983E-2</v>
      </c>
      <c r="E5" s="2">
        <f t="shared" si="0"/>
        <v>0.3333333333333286</v>
      </c>
      <c r="F5" s="2">
        <f t="shared" si="0"/>
        <v>0.13333333333332575</v>
      </c>
      <c r="G5" s="2">
        <f t="shared" si="0"/>
        <v>-6.6666666666669983E-2</v>
      </c>
      <c r="H5" s="2">
        <f t="shared" si="0"/>
        <v>-0.26666666666667282</v>
      </c>
      <c r="I5" s="2"/>
      <c r="K5" s="9"/>
    </row>
    <row r="6" spans="1:11">
      <c r="A6" t="s">
        <v>58</v>
      </c>
      <c r="B6" s="1"/>
      <c r="C6" s="2">
        <f>+C4-$K4</f>
        <v>-6.6666666666669983E-2</v>
      </c>
      <c r="D6" s="2">
        <f t="shared" ref="D6:H6" si="1">+D4-$K4</f>
        <v>-6.6666666666669983E-2</v>
      </c>
      <c r="E6" s="2">
        <f t="shared" si="1"/>
        <v>0.93333333333333002</v>
      </c>
      <c r="F6" s="2">
        <f t="shared" si="1"/>
        <v>-0.86666666666667425</v>
      </c>
      <c r="G6" s="2">
        <f t="shared" si="1"/>
        <v>0.13333333333332575</v>
      </c>
      <c r="H6" s="2">
        <f t="shared" si="1"/>
        <v>-6.6666666666669983E-2</v>
      </c>
      <c r="I6" s="2"/>
      <c r="K6" s="9"/>
    </row>
    <row r="7" spans="1:11">
      <c r="A7" s="4" t="s">
        <v>56</v>
      </c>
      <c r="B7" s="5"/>
      <c r="C7" s="6">
        <f>-AVERAGE(C5:C6)</f>
        <v>6.6666666666669983E-2</v>
      </c>
      <c r="D7" s="6">
        <f t="shared" ref="D7:H7" si="2">-AVERAGE(D5:D6)</f>
        <v>6.6666666666669983E-2</v>
      </c>
      <c r="E7" s="6">
        <f t="shared" si="2"/>
        <v>-0.63333333333332931</v>
      </c>
      <c r="F7" s="6">
        <f t="shared" si="2"/>
        <v>0.36666666666667425</v>
      </c>
      <c r="G7" s="6">
        <f t="shared" si="2"/>
        <v>-3.3333333333327886E-2</v>
      </c>
      <c r="H7" s="6">
        <f t="shared" si="2"/>
        <v>0.1666666666666714</v>
      </c>
      <c r="I7" s="9"/>
      <c r="K7" s="2"/>
    </row>
    <row r="9" spans="1:11">
      <c r="A9" t="s">
        <v>71</v>
      </c>
      <c r="B9" s="1"/>
      <c r="C9" s="2" t="s">
        <v>0</v>
      </c>
      <c r="D9" t="s">
        <v>1</v>
      </c>
      <c r="E9" t="s">
        <v>2</v>
      </c>
      <c r="F9" t="s">
        <v>3</v>
      </c>
      <c r="G9" t="s">
        <v>4</v>
      </c>
      <c r="H9" t="s">
        <v>5</v>
      </c>
    </row>
    <row r="10" spans="1:11">
      <c r="A10" t="s">
        <v>6</v>
      </c>
      <c r="B10" s="1">
        <v>0.61805555555555558</v>
      </c>
      <c r="C10" s="2">
        <v>26.2</v>
      </c>
      <c r="D10" s="2">
        <v>26.8</v>
      </c>
      <c r="E10" s="2">
        <v>27</v>
      </c>
      <c r="F10" s="28">
        <v>26.8</v>
      </c>
      <c r="G10" s="2">
        <v>26.2</v>
      </c>
      <c r="H10" s="2">
        <v>26.2</v>
      </c>
      <c r="I10" s="2"/>
      <c r="K10" s="2">
        <f>+(C10+D10+E10+F10+G10+H10)/6</f>
        <v>26.533333333333331</v>
      </c>
    </row>
    <row r="11" spans="1:11">
      <c r="A11" t="s">
        <v>7</v>
      </c>
      <c r="B11" s="1">
        <v>0.67361111111111116</v>
      </c>
      <c r="C11" s="2">
        <v>26.8</v>
      </c>
      <c r="D11" s="2">
        <v>26.8</v>
      </c>
      <c r="E11" s="2">
        <v>26.8</v>
      </c>
      <c r="F11" s="24">
        <v>32</v>
      </c>
      <c r="G11" s="2">
        <v>26.6</v>
      </c>
      <c r="H11" s="2">
        <v>26.8</v>
      </c>
      <c r="I11" s="2"/>
      <c r="K11" s="2">
        <f>+(C11+D11+E11+G11+H11)/5</f>
        <v>26.76</v>
      </c>
    </row>
    <row r="12" spans="1:11">
      <c r="A12" t="s">
        <v>57</v>
      </c>
      <c r="B12" s="1"/>
      <c r="C12" s="2">
        <f>+C10-$K10</f>
        <v>-0.33333333333333215</v>
      </c>
      <c r="D12" s="2">
        <f t="shared" ref="D12:H13" si="3">+D10-$K10</f>
        <v>0.26666666666666927</v>
      </c>
      <c r="E12" s="2">
        <f t="shared" si="3"/>
        <v>0.46666666666666856</v>
      </c>
      <c r="F12" s="2">
        <f t="shared" ref="F12" si="4">+F10-$K10</f>
        <v>0.26666666666666927</v>
      </c>
      <c r="G12" s="2">
        <f t="shared" si="3"/>
        <v>-0.33333333333333215</v>
      </c>
      <c r="H12" s="2">
        <f t="shared" si="3"/>
        <v>-0.33333333333333215</v>
      </c>
      <c r="I12" s="2"/>
      <c r="K12" s="2"/>
    </row>
    <row r="13" spans="1:11">
      <c r="A13" t="s">
        <v>58</v>
      </c>
      <c r="B13" s="1"/>
      <c r="C13" s="2">
        <f>+C11-$K11</f>
        <v>3.9999999999999147E-2</v>
      </c>
      <c r="D13" s="2">
        <f t="shared" si="3"/>
        <v>3.9999999999999147E-2</v>
      </c>
      <c r="E13" s="2">
        <f t="shared" si="3"/>
        <v>3.9999999999999147E-2</v>
      </c>
      <c r="F13" s="2"/>
      <c r="G13" s="2">
        <f t="shared" si="3"/>
        <v>-0.16000000000000014</v>
      </c>
      <c r="H13" s="2">
        <f t="shared" si="3"/>
        <v>3.9999999999999147E-2</v>
      </c>
      <c r="I13" s="2"/>
      <c r="K13" s="9"/>
    </row>
    <row r="14" spans="1:11">
      <c r="A14" s="4" t="s">
        <v>56</v>
      </c>
      <c r="B14" s="5"/>
      <c r="C14" s="6">
        <f>-AVERAGE(C12:C13)</f>
        <v>0.1466666666666665</v>
      </c>
      <c r="D14" s="6">
        <f t="shared" ref="D14:H14" si="5">-AVERAGE(D12:D13)</f>
        <v>-0.15333333333333421</v>
      </c>
      <c r="E14" s="6">
        <f t="shared" si="5"/>
        <v>-0.25333333333333385</v>
      </c>
      <c r="F14" s="6">
        <f t="shared" si="5"/>
        <v>-0.26666666666666927</v>
      </c>
      <c r="G14" s="6">
        <f t="shared" si="5"/>
        <v>0.24666666666666615</v>
      </c>
      <c r="H14" s="6">
        <f t="shared" si="5"/>
        <v>0.1466666666666665</v>
      </c>
      <c r="I14" s="9"/>
      <c r="K14" s="2"/>
    </row>
    <row r="15" spans="1:11">
      <c r="B15" s="1"/>
      <c r="C15" s="2"/>
    </row>
    <row r="16" spans="1:11">
      <c r="B16" s="1" t="s">
        <v>54</v>
      </c>
      <c r="C16" s="2" t="s">
        <v>0</v>
      </c>
      <c r="D16" t="s">
        <v>1</v>
      </c>
      <c r="E16" t="s">
        <v>2</v>
      </c>
      <c r="F16" t="s">
        <v>3</v>
      </c>
      <c r="G16" t="s">
        <v>4</v>
      </c>
      <c r="H16" t="s">
        <v>5</v>
      </c>
    </row>
    <row r="17" spans="1:11">
      <c r="A17" t="s">
        <v>6</v>
      </c>
      <c r="B17" s="1">
        <v>0.61805555555555558</v>
      </c>
      <c r="C17" s="2" t="s">
        <v>84</v>
      </c>
      <c r="D17" s="2" t="s">
        <v>79</v>
      </c>
      <c r="E17" s="2" t="s">
        <v>85</v>
      </c>
      <c r="F17" s="2" t="s">
        <v>79</v>
      </c>
      <c r="G17" s="2" t="s">
        <v>85</v>
      </c>
      <c r="H17" s="2" t="s">
        <v>50</v>
      </c>
      <c r="K17" s="10"/>
    </row>
    <row r="18" spans="1:11">
      <c r="A18" t="s">
        <v>7</v>
      </c>
      <c r="B18" s="1">
        <v>0.67361111111111116</v>
      </c>
      <c r="C18" s="2"/>
      <c r="D18" s="2"/>
      <c r="E18" s="2"/>
      <c r="F18" s="2"/>
      <c r="G18" s="2" t="s">
        <v>79</v>
      </c>
      <c r="H18" s="2"/>
      <c r="K18" s="10"/>
    </row>
    <row r="20" spans="1:11">
      <c r="B20" s="1"/>
      <c r="C20" s="2"/>
    </row>
    <row r="21" spans="1:11">
      <c r="A21" t="s">
        <v>86</v>
      </c>
      <c r="B21" s="1"/>
      <c r="C21" s="2" t="s">
        <v>87</v>
      </c>
    </row>
    <row r="22" spans="1:11">
      <c r="A22" s="1">
        <v>0.61805555555555558</v>
      </c>
      <c r="B22" s="30">
        <v>26.5</v>
      </c>
      <c r="C22" s="27">
        <f>26.65-B22</f>
        <v>0.14999999999999858</v>
      </c>
      <c r="E22" s="25"/>
      <c r="F22" s="25"/>
      <c r="G22" s="27"/>
    </row>
    <row r="23" spans="1:11">
      <c r="A23" s="29">
        <v>0.61875000000000002</v>
      </c>
      <c r="B23" s="30">
        <v>26.50375</v>
      </c>
      <c r="C23" s="27">
        <f t="shared" ref="C23:C86" si="6">26.65-B23</f>
        <v>0.14624999999999844</v>
      </c>
      <c r="E23" s="25"/>
      <c r="F23" s="25"/>
      <c r="G23" s="27"/>
    </row>
    <row r="24" spans="1:11">
      <c r="A24" s="1">
        <v>0.61944444444444446</v>
      </c>
      <c r="B24" s="30">
        <v>26.5075</v>
      </c>
      <c r="C24" s="27">
        <f t="shared" si="6"/>
        <v>0.14249999999999829</v>
      </c>
      <c r="E24" s="31"/>
      <c r="F24" s="25"/>
      <c r="G24" s="27"/>
      <c r="H24" s="27"/>
    </row>
    <row r="25" spans="1:11">
      <c r="A25" s="1">
        <v>0.62013888888888902</v>
      </c>
      <c r="B25" s="30">
        <v>26.51125</v>
      </c>
      <c r="C25" s="27">
        <f t="shared" si="6"/>
        <v>0.13874999999999815</v>
      </c>
    </row>
    <row r="26" spans="1:11">
      <c r="A26" s="29">
        <v>0.62083333333333302</v>
      </c>
      <c r="B26" s="30">
        <v>26.515000000000001</v>
      </c>
      <c r="C26" s="27">
        <f t="shared" si="6"/>
        <v>0.13499999999999801</v>
      </c>
      <c r="E26" s="25"/>
      <c r="F26" s="26"/>
      <c r="G26" s="27"/>
    </row>
    <row r="27" spans="1:11">
      <c r="A27" s="1">
        <v>0.62152777777777801</v>
      </c>
      <c r="B27" s="30">
        <v>26.518750000000001</v>
      </c>
      <c r="C27" s="27">
        <f t="shared" si="6"/>
        <v>0.13124999999999787</v>
      </c>
      <c r="E27" s="25"/>
      <c r="F27" s="26"/>
      <c r="G27" s="27"/>
    </row>
    <row r="28" spans="1:11">
      <c r="A28" s="1">
        <v>0.62222222222222201</v>
      </c>
      <c r="B28" s="30">
        <v>26.522500000000001</v>
      </c>
      <c r="C28" s="27">
        <f t="shared" si="6"/>
        <v>0.12749999999999773</v>
      </c>
      <c r="E28" s="25"/>
      <c r="F28" s="25"/>
      <c r="G28" s="27"/>
      <c r="H28" s="27"/>
    </row>
    <row r="29" spans="1:11">
      <c r="A29" s="29">
        <v>0.62291666666666701</v>
      </c>
      <c r="B29" s="30">
        <v>26.526250000000001</v>
      </c>
      <c r="C29" s="27">
        <f t="shared" si="6"/>
        <v>0.12374999999999758</v>
      </c>
    </row>
    <row r="30" spans="1:11">
      <c r="A30" s="1">
        <v>0.62361111111111101</v>
      </c>
      <c r="B30" s="30">
        <v>26.53</v>
      </c>
      <c r="C30" s="27">
        <f t="shared" si="6"/>
        <v>0.11999999999999744</v>
      </c>
    </row>
    <row r="31" spans="1:11">
      <c r="A31" s="1">
        <v>0.624305555555556</v>
      </c>
      <c r="B31" s="30">
        <v>26.533750000000001</v>
      </c>
      <c r="C31" s="27">
        <f t="shared" si="6"/>
        <v>0.1162499999999973</v>
      </c>
    </row>
    <row r="32" spans="1:11">
      <c r="A32" s="29">
        <v>0.625</v>
      </c>
      <c r="B32" s="30">
        <v>26.537500000000001</v>
      </c>
      <c r="C32" s="27">
        <f t="shared" si="6"/>
        <v>0.11249999999999716</v>
      </c>
    </row>
    <row r="33" spans="1:3">
      <c r="A33" s="1">
        <v>0.625694444444444</v>
      </c>
      <c r="B33" s="30">
        <v>26.541250000000002</v>
      </c>
      <c r="C33" s="27">
        <f t="shared" si="6"/>
        <v>0.10874999999999702</v>
      </c>
    </row>
    <row r="34" spans="1:3">
      <c r="A34" s="1">
        <v>0.62638888888888899</v>
      </c>
      <c r="B34" s="30">
        <v>26.545000000000002</v>
      </c>
      <c r="C34" s="27">
        <f t="shared" si="6"/>
        <v>0.10499999999999687</v>
      </c>
    </row>
    <row r="35" spans="1:3">
      <c r="A35" s="29">
        <v>0.62708333333333299</v>
      </c>
      <c r="B35" s="30">
        <v>26.548750000000002</v>
      </c>
      <c r="C35" s="27">
        <f t="shared" si="6"/>
        <v>0.10124999999999673</v>
      </c>
    </row>
    <row r="36" spans="1:3">
      <c r="A36" s="1">
        <v>0.62777777777777799</v>
      </c>
      <c r="B36" s="30">
        <v>26.552500000000002</v>
      </c>
      <c r="C36" s="27">
        <f t="shared" si="6"/>
        <v>9.7499999999996589E-2</v>
      </c>
    </row>
    <row r="37" spans="1:3">
      <c r="A37" s="1">
        <v>0.62847222222222199</v>
      </c>
      <c r="B37" s="30">
        <v>26.556250000000002</v>
      </c>
      <c r="C37" s="27">
        <f t="shared" si="6"/>
        <v>9.3749999999996447E-2</v>
      </c>
    </row>
    <row r="38" spans="1:3">
      <c r="A38" s="29">
        <v>0.62916666666666698</v>
      </c>
      <c r="B38" s="30">
        <v>26.560000000000002</v>
      </c>
      <c r="C38" s="27">
        <f t="shared" si="6"/>
        <v>8.9999999999996305E-2</v>
      </c>
    </row>
    <row r="39" spans="1:3">
      <c r="A39" s="1">
        <v>0.62986111111111098</v>
      </c>
      <c r="B39" s="30">
        <v>26.563750000000002</v>
      </c>
      <c r="C39" s="27">
        <f t="shared" si="6"/>
        <v>8.6249999999996163E-2</v>
      </c>
    </row>
    <row r="40" spans="1:3">
      <c r="A40" s="1">
        <v>0.63055555555555598</v>
      </c>
      <c r="B40" s="30">
        <v>26.567500000000003</v>
      </c>
      <c r="C40" s="27">
        <f t="shared" si="6"/>
        <v>8.2499999999996021E-2</v>
      </c>
    </row>
    <row r="41" spans="1:3">
      <c r="A41" s="29">
        <v>0.63124999999999998</v>
      </c>
      <c r="B41" s="30">
        <v>26.571250000000003</v>
      </c>
      <c r="C41" s="27">
        <f t="shared" si="6"/>
        <v>7.8749999999995879E-2</v>
      </c>
    </row>
    <row r="42" spans="1:3">
      <c r="A42" s="1">
        <v>0.63194444444444398</v>
      </c>
      <c r="B42" s="30">
        <v>26.575000000000003</v>
      </c>
      <c r="C42" s="27">
        <f t="shared" si="6"/>
        <v>7.4999999999995737E-2</v>
      </c>
    </row>
    <row r="43" spans="1:3">
      <c r="A43" s="1">
        <v>0.63263888888888897</v>
      </c>
      <c r="B43" s="30">
        <v>26.578750000000003</v>
      </c>
      <c r="C43" s="27">
        <f t="shared" si="6"/>
        <v>7.1249999999995595E-2</v>
      </c>
    </row>
    <row r="44" spans="1:3">
      <c r="A44" s="29">
        <v>0.63333333333333297</v>
      </c>
      <c r="B44" s="30">
        <v>26.582500000000003</v>
      </c>
      <c r="C44" s="27">
        <f t="shared" si="6"/>
        <v>6.7499999999995453E-2</v>
      </c>
    </row>
    <row r="45" spans="1:3">
      <c r="A45" s="1">
        <v>0.63402777777777797</v>
      </c>
      <c r="B45" s="30">
        <v>26.586250000000003</v>
      </c>
      <c r="C45" s="27">
        <f t="shared" si="6"/>
        <v>6.374999999999531E-2</v>
      </c>
    </row>
    <row r="46" spans="1:3">
      <c r="A46" s="1">
        <v>0.63472222222222197</v>
      </c>
      <c r="B46" s="30">
        <v>26.590000000000003</v>
      </c>
      <c r="C46" s="27">
        <f t="shared" si="6"/>
        <v>5.9999999999995168E-2</v>
      </c>
    </row>
    <row r="47" spans="1:3">
      <c r="A47" s="29">
        <v>0.63541666666666696</v>
      </c>
      <c r="B47" s="30">
        <v>26.593750000000004</v>
      </c>
      <c r="C47" s="27">
        <f t="shared" si="6"/>
        <v>5.6249999999995026E-2</v>
      </c>
    </row>
    <row r="48" spans="1:3">
      <c r="A48" s="1">
        <v>0.63611111111111096</v>
      </c>
      <c r="B48" s="30">
        <v>26.597500000000004</v>
      </c>
      <c r="C48" s="27">
        <f t="shared" si="6"/>
        <v>5.2499999999994884E-2</v>
      </c>
    </row>
    <row r="49" spans="1:3">
      <c r="A49" s="1">
        <v>0.63680555555555596</v>
      </c>
      <c r="B49" s="30">
        <v>26.601250000000004</v>
      </c>
      <c r="C49" s="27">
        <f t="shared" si="6"/>
        <v>4.8749999999994742E-2</v>
      </c>
    </row>
    <row r="50" spans="1:3">
      <c r="A50" s="29">
        <v>0.63749999999999996</v>
      </c>
      <c r="B50" s="30">
        <v>26.605000000000004</v>
      </c>
      <c r="C50" s="27">
        <f t="shared" si="6"/>
        <v>4.49999999999946E-2</v>
      </c>
    </row>
    <row r="51" spans="1:3">
      <c r="A51" s="1">
        <v>0.63819444444444395</v>
      </c>
      <c r="B51" s="30">
        <v>26.608750000000004</v>
      </c>
      <c r="C51" s="27">
        <f t="shared" si="6"/>
        <v>4.1249999999994458E-2</v>
      </c>
    </row>
    <row r="52" spans="1:3">
      <c r="A52" s="1">
        <v>0.63888888888888895</v>
      </c>
      <c r="B52" s="30">
        <v>26.612500000000004</v>
      </c>
      <c r="C52" s="27">
        <f t="shared" si="6"/>
        <v>3.7499999999994316E-2</v>
      </c>
    </row>
    <row r="53" spans="1:3">
      <c r="A53" s="29">
        <v>0.63958333333333295</v>
      </c>
      <c r="B53" s="30">
        <v>26.616250000000004</v>
      </c>
      <c r="C53" s="27">
        <f t="shared" si="6"/>
        <v>3.3749999999994174E-2</v>
      </c>
    </row>
    <row r="54" spans="1:3">
      <c r="A54" s="1">
        <v>0.64027777777777795</v>
      </c>
      <c r="B54" s="30">
        <v>26.620000000000005</v>
      </c>
      <c r="C54" s="27">
        <f t="shared" si="6"/>
        <v>2.9999999999994031E-2</v>
      </c>
    </row>
    <row r="55" spans="1:3">
      <c r="A55" s="1">
        <v>0.64097222222222205</v>
      </c>
      <c r="B55" s="30">
        <v>26.623750000000005</v>
      </c>
      <c r="C55" s="27">
        <f t="shared" si="6"/>
        <v>2.6249999999993889E-2</v>
      </c>
    </row>
    <row r="56" spans="1:3">
      <c r="A56" s="29">
        <v>0.64166666666666705</v>
      </c>
      <c r="B56" s="30">
        <v>26.627500000000005</v>
      </c>
      <c r="C56" s="27">
        <f t="shared" si="6"/>
        <v>2.2499999999993747E-2</v>
      </c>
    </row>
    <row r="57" spans="1:3">
      <c r="A57" s="1">
        <v>0.64236111111111105</v>
      </c>
      <c r="B57" s="30">
        <v>26.631250000000005</v>
      </c>
      <c r="C57" s="27">
        <f t="shared" si="6"/>
        <v>1.8749999999993605E-2</v>
      </c>
    </row>
    <row r="58" spans="1:3">
      <c r="A58" s="1">
        <v>0.64305555555555505</v>
      </c>
      <c r="B58" s="30">
        <v>26.635000000000005</v>
      </c>
      <c r="C58" s="27">
        <f t="shared" si="6"/>
        <v>1.4999999999993463E-2</v>
      </c>
    </row>
    <row r="59" spans="1:3">
      <c r="A59" s="29">
        <v>0.64375000000000004</v>
      </c>
      <c r="B59" s="30">
        <v>26.638750000000005</v>
      </c>
      <c r="C59" s="27">
        <f t="shared" si="6"/>
        <v>1.1249999999993321E-2</v>
      </c>
    </row>
    <row r="60" spans="1:3">
      <c r="A60" s="1">
        <v>0.64444444444444404</v>
      </c>
      <c r="B60" s="30">
        <v>26.642500000000005</v>
      </c>
      <c r="C60" s="27">
        <f t="shared" si="6"/>
        <v>7.4999999999931788E-3</v>
      </c>
    </row>
    <row r="61" spans="1:3">
      <c r="A61" s="1">
        <v>0.64513888888888904</v>
      </c>
      <c r="B61" s="30">
        <v>26.646250000000006</v>
      </c>
      <c r="C61" s="27">
        <f t="shared" si="6"/>
        <v>3.7499999999930367E-3</v>
      </c>
    </row>
    <row r="62" spans="1:3">
      <c r="A62" s="29">
        <v>0.64583333333333304</v>
      </c>
      <c r="B62" s="30">
        <v>26.650000000000006</v>
      </c>
      <c r="C62" s="27">
        <f t="shared" si="6"/>
        <v>0</v>
      </c>
    </row>
    <row r="63" spans="1:3">
      <c r="A63" s="1">
        <v>0.64652777777777803</v>
      </c>
      <c r="B63" s="30">
        <v>26.653750000000006</v>
      </c>
      <c r="C63" s="27">
        <f t="shared" si="6"/>
        <v>-3.7500000000072475E-3</v>
      </c>
    </row>
    <row r="64" spans="1:3">
      <c r="A64" s="1">
        <v>0.64722222222222203</v>
      </c>
      <c r="B64" s="30">
        <v>26.657500000000006</v>
      </c>
      <c r="C64" s="27">
        <f t="shared" si="6"/>
        <v>-7.5000000000073896E-3</v>
      </c>
    </row>
    <row r="65" spans="1:3">
      <c r="A65" s="29">
        <v>0.64791666666666703</v>
      </c>
      <c r="B65" s="30">
        <v>26.661250000000006</v>
      </c>
      <c r="C65" s="27">
        <f t="shared" si="6"/>
        <v>-1.1250000000007532E-2</v>
      </c>
    </row>
    <row r="66" spans="1:3">
      <c r="A66" s="1">
        <v>0.64861111111111103</v>
      </c>
      <c r="B66" s="30">
        <v>26.665000000000006</v>
      </c>
      <c r="C66" s="27">
        <f t="shared" si="6"/>
        <v>-1.5000000000007674E-2</v>
      </c>
    </row>
    <row r="67" spans="1:3">
      <c r="A67" s="1">
        <v>0.64930555555555503</v>
      </c>
      <c r="B67" s="30">
        <v>26.668750000000006</v>
      </c>
      <c r="C67" s="27">
        <f t="shared" si="6"/>
        <v>-1.8750000000007816E-2</v>
      </c>
    </row>
    <row r="68" spans="1:3">
      <c r="A68" s="29">
        <v>0.65</v>
      </c>
      <c r="B68" s="30">
        <v>26.672500000000007</v>
      </c>
      <c r="C68" s="27">
        <f t="shared" si="6"/>
        <v>-2.2500000000007958E-2</v>
      </c>
    </row>
    <row r="69" spans="1:3">
      <c r="A69" s="1">
        <v>0.65069444444444402</v>
      </c>
      <c r="B69" s="30">
        <v>26.676250000000007</v>
      </c>
      <c r="C69" s="27">
        <f t="shared" si="6"/>
        <v>-2.62500000000081E-2</v>
      </c>
    </row>
    <row r="70" spans="1:3">
      <c r="A70" s="1">
        <v>0.65138888888888902</v>
      </c>
      <c r="B70" s="30">
        <v>26.680000000000007</v>
      </c>
      <c r="C70" s="27">
        <f t="shared" si="6"/>
        <v>-3.0000000000008242E-2</v>
      </c>
    </row>
    <row r="71" spans="1:3">
      <c r="A71" s="29">
        <v>0.65208333333333302</v>
      </c>
      <c r="B71" s="30">
        <v>26.683750000000007</v>
      </c>
      <c r="C71" s="27">
        <f t="shared" si="6"/>
        <v>-3.3750000000008384E-2</v>
      </c>
    </row>
    <row r="72" spans="1:3">
      <c r="A72" s="1">
        <v>0.65277777777777801</v>
      </c>
      <c r="B72" s="30">
        <v>26.687500000000007</v>
      </c>
      <c r="C72" s="27">
        <f t="shared" si="6"/>
        <v>-3.7500000000008527E-2</v>
      </c>
    </row>
    <row r="73" spans="1:3">
      <c r="A73" s="1">
        <v>0.65347222222222201</v>
      </c>
      <c r="B73" s="30">
        <v>26.691250000000007</v>
      </c>
      <c r="C73" s="27">
        <f t="shared" si="6"/>
        <v>-4.1250000000008669E-2</v>
      </c>
    </row>
    <row r="74" spans="1:3">
      <c r="A74" s="29">
        <v>0.65416666666666701</v>
      </c>
      <c r="B74" s="30">
        <v>26.695000000000007</v>
      </c>
      <c r="C74" s="27">
        <f t="shared" si="6"/>
        <v>-4.5000000000008811E-2</v>
      </c>
    </row>
    <row r="75" spans="1:3">
      <c r="A75" s="1">
        <v>0.65486111111111101</v>
      </c>
      <c r="B75" s="30">
        <v>26.698750000000008</v>
      </c>
      <c r="C75" s="27">
        <f t="shared" si="6"/>
        <v>-4.8750000000008953E-2</v>
      </c>
    </row>
    <row r="76" spans="1:3">
      <c r="A76" s="1">
        <v>0.655555555555555</v>
      </c>
      <c r="B76" s="30">
        <v>26.702500000000008</v>
      </c>
      <c r="C76" s="27">
        <f t="shared" si="6"/>
        <v>-5.2500000000009095E-2</v>
      </c>
    </row>
    <row r="77" spans="1:3">
      <c r="A77" s="29">
        <v>0.65625</v>
      </c>
      <c r="B77" s="30">
        <v>26.706250000000008</v>
      </c>
      <c r="C77" s="27">
        <f t="shared" si="6"/>
        <v>-5.6250000000009237E-2</v>
      </c>
    </row>
    <row r="78" spans="1:3">
      <c r="A78" s="1">
        <v>0.656944444444444</v>
      </c>
      <c r="B78" s="30">
        <v>26.710000000000008</v>
      </c>
      <c r="C78" s="27">
        <f t="shared" si="6"/>
        <v>-6.0000000000009379E-2</v>
      </c>
    </row>
    <row r="79" spans="1:3">
      <c r="A79" s="1">
        <v>0.65763888888888899</v>
      </c>
      <c r="B79" s="30">
        <v>26.713750000000008</v>
      </c>
      <c r="C79" s="27">
        <f t="shared" si="6"/>
        <v>-6.3750000000009521E-2</v>
      </c>
    </row>
    <row r="80" spans="1:3">
      <c r="A80" s="29">
        <v>0.65833333333333299</v>
      </c>
      <c r="B80" s="30">
        <v>26.717500000000008</v>
      </c>
      <c r="C80" s="27">
        <f t="shared" si="6"/>
        <v>-6.7500000000009663E-2</v>
      </c>
    </row>
    <row r="81" spans="1:3">
      <c r="A81" s="1">
        <v>0.65902777777777799</v>
      </c>
      <c r="B81" s="30">
        <v>26.721250000000008</v>
      </c>
      <c r="C81" s="27">
        <f t="shared" si="6"/>
        <v>-7.1250000000009805E-2</v>
      </c>
    </row>
    <row r="82" spans="1:3">
      <c r="A82" s="1">
        <v>0.65972222222222199</v>
      </c>
      <c r="B82" s="30">
        <v>26.725000000000009</v>
      </c>
      <c r="C82" s="27">
        <f t="shared" si="6"/>
        <v>-7.5000000000009948E-2</v>
      </c>
    </row>
    <row r="83" spans="1:3">
      <c r="A83" s="29">
        <v>0.66041666666666698</v>
      </c>
      <c r="B83" s="30">
        <v>26.728750000000009</v>
      </c>
      <c r="C83" s="27">
        <f t="shared" si="6"/>
        <v>-7.875000000001009E-2</v>
      </c>
    </row>
    <row r="84" spans="1:3">
      <c r="A84" s="1">
        <v>0.66111111111111098</v>
      </c>
      <c r="B84" s="30">
        <v>26.732500000000009</v>
      </c>
      <c r="C84" s="27">
        <f t="shared" si="6"/>
        <v>-8.2500000000010232E-2</v>
      </c>
    </row>
    <row r="85" spans="1:3">
      <c r="A85" s="1">
        <v>0.66180555555555498</v>
      </c>
      <c r="B85" s="30">
        <v>26.736250000000009</v>
      </c>
      <c r="C85" s="27">
        <f t="shared" si="6"/>
        <v>-8.6250000000010374E-2</v>
      </c>
    </row>
    <row r="86" spans="1:3">
      <c r="A86" s="29">
        <v>0.66249999999999998</v>
      </c>
      <c r="B86" s="30">
        <v>26.740000000000009</v>
      </c>
      <c r="C86" s="27">
        <f t="shared" si="6"/>
        <v>-9.0000000000010516E-2</v>
      </c>
    </row>
    <row r="87" spans="1:3">
      <c r="A87" s="1">
        <v>0.66319444444444398</v>
      </c>
      <c r="B87" s="30">
        <v>26.743750000000009</v>
      </c>
      <c r="C87" s="27">
        <f t="shared" ref="C87:C102" si="7">26.65-B87</f>
        <v>-9.3750000000010658E-2</v>
      </c>
    </row>
    <row r="88" spans="1:3">
      <c r="A88" s="1">
        <v>0.66388888888888897</v>
      </c>
      <c r="B88" s="30">
        <v>26.747500000000009</v>
      </c>
      <c r="C88" s="27">
        <f t="shared" si="7"/>
        <v>-9.75000000000108E-2</v>
      </c>
    </row>
    <row r="89" spans="1:3">
      <c r="A89" s="29">
        <v>0.66458333333333297</v>
      </c>
      <c r="B89" s="30">
        <v>26.75125000000001</v>
      </c>
      <c r="C89" s="27">
        <f t="shared" si="7"/>
        <v>-0.10125000000001094</v>
      </c>
    </row>
    <row r="90" spans="1:3">
      <c r="A90" s="1">
        <v>0.66527777777777797</v>
      </c>
      <c r="B90" s="30">
        <v>26.75500000000001</v>
      </c>
      <c r="C90" s="27">
        <f t="shared" si="7"/>
        <v>-0.10500000000001108</v>
      </c>
    </row>
    <row r="91" spans="1:3">
      <c r="A91" s="1">
        <v>0.66597222222222197</v>
      </c>
      <c r="B91" s="30">
        <v>26.75875000000001</v>
      </c>
      <c r="C91" s="27">
        <f t="shared" si="7"/>
        <v>-0.10875000000001123</v>
      </c>
    </row>
    <row r="92" spans="1:3">
      <c r="A92" s="29">
        <v>0.66666666666666696</v>
      </c>
      <c r="B92" s="30">
        <v>26.76250000000001</v>
      </c>
      <c r="C92" s="27">
        <f t="shared" si="7"/>
        <v>-0.11250000000001137</v>
      </c>
    </row>
    <row r="93" spans="1:3">
      <c r="A93" s="1">
        <v>0.66736111111111096</v>
      </c>
      <c r="B93" s="30">
        <v>26.76625000000001</v>
      </c>
      <c r="C93" s="27">
        <f t="shared" si="7"/>
        <v>-0.11625000000001151</v>
      </c>
    </row>
    <row r="94" spans="1:3">
      <c r="A94" s="1">
        <v>0.66805555555555496</v>
      </c>
      <c r="B94" s="30">
        <v>26.77000000000001</v>
      </c>
      <c r="C94" s="27">
        <f t="shared" si="7"/>
        <v>-0.12000000000001165</v>
      </c>
    </row>
    <row r="95" spans="1:3">
      <c r="A95" s="29">
        <v>0.66874999999999996</v>
      </c>
      <c r="B95" s="30">
        <v>26.77375000000001</v>
      </c>
      <c r="C95" s="27">
        <f t="shared" si="7"/>
        <v>-0.1237500000000118</v>
      </c>
    </row>
    <row r="96" spans="1:3">
      <c r="A96" s="1">
        <v>0.66944444444444395</v>
      </c>
      <c r="B96" s="30">
        <v>26.777500000000011</v>
      </c>
      <c r="C96" s="27">
        <f t="shared" si="7"/>
        <v>-0.12750000000001194</v>
      </c>
    </row>
    <row r="97" spans="1:3">
      <c r="A97" s="1">
        <v>0.67013888888888895</v>
      </c>
      <c r="B97" s="30">
        <v>26.781250000000011</v>
      </c>
      <c r="C97" s="27">
        <f t="shared" si="7"/>
        <v>-0.13125000000001208</v>
      </c>
    </row>
    <row r="98" spans="1:3">
      <c r="A98" s="29">
        <v>0.67083333333333295</v>
      </c>
      <c r="B98" s="30">
        <v>26.785000000000011</v>
      </c>
      <c r="C98" s="27">
        <f t="shared" si="7"/>
        <v>-0.13500000000001222</v>
      </c>
    </row>
    <row r="99" spans="1:3">
      <c r="A99" s="1">
        <v>0.67152777777777795</v>
      </c>
      <c r="B99" s="30">
        <v>26.788750000000011</v>
      </c>
      <c r="C99" s="27">
        <f t="shared" si="7"/>
        <v>-0.13875000000001236</v>
      </c>
    </row>
    <row r="100" spans="1:3">
      <c r="A100" s="1">
        <v>0.67222222222222205</v>
      </c>
      <c r="B100" s="30">
        <v>26.792500000000011</v>
      </c>
      <c r="C100" s="27">
        <f t="shared" si="7"/>
        <v>-0.14250000000001251</v>
      </c>
    </row>
    <row r="101" spans="1:3">
      <c r="A101" s="29">
        <v>0.67291666666666605</v>
      </c>
      <c r="B101" s="30">
        <v>26.796250000000011</v>
      </c>
      <c r="C101" s="27">
        <f t="shared" si="7"/>
        <v>-0.14625000000001265</v>
      </c>
    </row>
    <row r="102" spans="1:3">
      <c r="A102" s="1">
        <v>0.67361111111111105</v>
      </c>
      <c r="B102" s="30">
        <v>26.800000000000011</v>
      </c>
      <c r="C102" s="27">
        <f t="shared" si="7"/>
        <v>-0.15000000000001279</v>
      </c>
    </row>
  </sheetData>
  <phoneticPr fontId="1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9"/>
  <sheetViews>
    <sheetView workbookViewId="0">
      <selection activeCell="Q20" sqref="Q20"/>
    </sheetView>
  </sheetViews>
  <sheetFormatPr defaultRowHeight="13.5"/>
  <cols>
    <col min="1" max="1" width="3.625" customWidth="1"/>
    <col min="2" max="2" width="6" customWidth="1"/>
    <col min="3" max="3" width="8.875" customWidth="1"/>
    <col min="8" max="8" width="4.125" customWidth="1"/>
    <col min="9" max="9" width="8.75" customWidth="1"/>
    <col min="10" max="10" width="11.125" customWidth="1"/>
    <col min="11" max="11" width="7.25" customWidth="1"/>
    <col min="12" max="12" width="7.625" customWidth="1"/>
    <col min="13" max="14" width="12.375" customWidth="1"/>
    <col min="15" max="15" width="8.75" customWidth="1"/>
  </cols>
  <sheetData>
    <row r="1" spans="1:15">
      <c r="C1" t="s">
        <v>88</v>
      </c>
      <c r="D1" t="s">
        <v>89</v>
      </c>
      <c r="E1" t="s">
        <v>90</v>
      </c>
      <c r="F1" t="s">
        <v>91</v>
      </c>
      <c r="G1" t="s">
        <v>59</v>
      </c>
      <c r="I1" t="s">
        <v>82</v>
      </c>
      <c r="J1" t="s">
        <v>60</v>
      </c>
      <c r="K1" t="s">
        <v>83</v>
      </c>
      <c r="L1" t="s">
        <v>61</v>
      </c>
      <c r="M1" t="s">
        <v>63</v>
      </c>
      <c r="N1" t="s">
        <v>62</v>
      </c>
      <c r="O1" t="s">
        <v>64</v>
      </c>
    </row>
    <row r="2" spans="1:15">
      <c r="A2" t="s">
        <v>9</v>
      </c>
      <c r="B2" s="1">
        <v>0.625</v>
      </c>
      <c r="C2" s="2">
        <v>38.799999999999997</v>
      </c>
      <c r="D2" s="2">
        <f>+C2+0.1</f>
        <v>38.9</v>
      </c>
      <c r="E2" s="2">
        <v>27.4</v>
      </c>
      <c r="F2" s="2">
        <f>+E2+0.1</f>
        <v>27.5</v>
      </c>
      <c r="G2" t="s">
        <v>50</v>
      </c>
      <c r="I2">
        <v>0</v>
      </c>
      <c r="J2" s="2">
        <f>+D2+I2</f>
        <v>38.9</v>
      </c>
      <c r="K2">
        <v>0.1</v>
      </c>
      <c r="L2" s="2">
        <f>+F2+K2</f>
        <v>27.6</v>
      </c>
      <c r="M2" s="7">
        <f>6.11*10^(7.5*J2/(J2+237.3))</f>
        <v>69.55702409400547</v>
      </c>
      <c r="N2" s="7">
        <f>6.11*10^(7.5*L2/(L2+237.3))-(0.000662*1008.35)*(J2-L2)</f>
        <v>29.394493599170282</v>
      </c>
      <c r="O2" s="8">
        <f>+N2/M2</f>
        <v>0.42259561822892222</v>
      </c>
    </row>
    <row r="3" spans="1:15">
      <c r="A3" t="s">
        <v>11</v>
      </c>
      <c r="B3" s="1">
        <v>0.62847222222222221</v>
      </c>
      <c r="C3" s="2">
        <v>36.799999999999997</v>
      </c>
      <c r="D3" s="2">
        <f t="shared" ref="D3:D9" si="0">+C3+0.1</f>
        <v>36.9</v>
      </c>
      <c r="E3" s="2">
        <v>26.8</v>
      </c>
      <c r="F3" s="2">
        <f t="shared" ref="F3:F9" si="1">+E3+0.1</f>
        <v>26.900000000000002</v>
      </c>
      <c r="G3" t="s">
        <v>50</v>
      </c>
      <c r="I3">
        <v>0</v>
      </c>
      <c r="J3" s="2">
        <f t="shared" ref="J3:J54" si="2">+D3+I3</f>
        <v>36.9</v>
      </c>
      <c r="K3">
        <v>0.1</v>
      </c>
      <c r="L3" s="2">
        <f t="shared" ref="L3:L36" si="3">+F3+K3</f>
        <v>27.000000000000004</v>
      </c>
      <c r="M3" s="7">
        <f t="shared" ref="M3:M53" si="4">6.11*10^(7.5*J3/(J3+237.3))</f>
        <v>62.422476053998906</v>
      </c>
      <c r="N3" s="7">
        <f t="shared" ref="N3:N53" si="5">6.11*10^(7.5*L3/(L3+237.3))-(0.000662*1008.35)*(J3-L3)</f>
        <v>29.054322870804061</v>
      </c>
      <c r="O3" s="8">
        <f t="shared" ref="O3:O53" si="6">+N3/M3</f>
        <v>0.46544649791960285</v>
      </c>
    </row>
    <row r="4" spans="1:15">
      <c r="A4" t="s">
        <v>13</v>
      </c>
      <c r="B4" s="1">
        <v>0.63472222222222219</v>
      </c>
      <c r="C4" s="2">
        <v>37.200000000000003</v>
      </c>
      <c r="D4" s="2">
        <f t="shared" si="0"/>
        <v>37.300000000000004</v>
      </c>
      <c r="E4" s="2">
        <v>26.4</v>
      </c>
      <c r="F4" s="2">
        <f t="shared" si="1"/>
        <v>26.5</v>
      </c>
      <c r="G4" t="s">
        <v>66</v>
      </c>
      <c r="I4">
        <v>0</v>
      </c>
      <c r="J4" s="2">
        <f t="shared" si="2"/>
        <v>37.300000000000004</v>
      </c>
      <c r="K4">
        <v>0.1</v>
      </c>
      <c r="L4" s="2">
        <f t="shared" si="3"/>
        <v>26.6</v>
      </c>
      <c r="M4" s="7">
        <f t="shared" si="4"/>
        <v>63.796339762607197</v>
      </c>
      <c r="N4" s="7">
        <f t="shared" si="5"/>
        <v>27.691937469610711</v>
      </c>
      <c r="O4" s="8">
        <f t="shared" si="6"/>
        <v>0.43406780973101727</v>
      </c>
    </row>
    <row r="5" spans="1:15">
      <c r="A5" t="s">
        <v>15</v>
      </c>
      <c r="B5" s="1">
        <v>0.63888888888888895</v>
      </c>
      <c r="C5" s="2">
        <v>38.200000000000003</v>
      </c>
      <c r="D5" s="2">
        <f t="shared" si="0"/>
        <v>38.300000000000004</v>
      </c>
      <c r="E5" s="2">
        <v>27</v>
      </c>
      <c r="F5" s="2">
        <f t="shared" si="1"/>
        <v>27.1</v>
      </c>
      <c r="G5" t="s">
        <v>53</v>
      </c>
      <c r="I5">
        <v>0</v>
      </c>
      <c r="J5" s="2">
        <f t="shared" si="2"/>
        <v>38.300000000000004</v>
      </c>
      <c r="K5">
        <v>0</v>
      </c>
      <c r="L5" s="2">
        <f t="shared" si="3"/>
        <v>27.1</v>
      </c>
      <c r="M5" s="7">
        <f t="shared" si="4"/>
        <v>67.346125928454995</v>
      </c>
      <c r="N5" s="7">
        <f t="shared" si="5"/>
        <v>28.39628886852659</v>
      </c>
      <c r="O5" s="8">
        <f t="shared" si="6"/>
        <v>0.42164695410532332</v>
      </c>
    </row>
    <row r="6" spans="1:15">
      <c r="A6" t="s">
        <v>17</v>
      </c>
      <c r="B6" s="1">
        <v>0.64444444444444449</v>
      </c>
      <c r="C6" s="2">
        <v>38</v>
      </c>
      <c r="D6" s="2">
        <f t="shared" si="0"/>
        <v>38.1</v>
      </c>
      <c r="E6" s="2">
        <v>27</v>
      </c>
      <c r="F6" s="2">
        <f t="shared" si="1"/>
        <v>27.1</v>
      </c>
      <c r="G6" t="s">
        <v>53</v>
      </c>
      <c r="I6">
        <v>0</v>
      </c>
      <c r="J6" s="2">
        <f t="shared" si="2"/>
        <v>38.1</v>
      </c>
      <c r="K6">
        <v>0</v>
      </c>
      <c r="L6" s="2">
        <f t="shared" si="3"/>
        <v>27.1</v>
      </c>
      <c r="M6" s="7">
        <f t="shared" si="4"/>
        <v>66.62280436772761</v>
      </c>
      <c r="N6" s="7">
        <f t="shared" si="5"/>
        <v>28.529794408526591</v>
      </c>
      <c r="O6" s="8">
        <f t="shared" si="6"/>
        <v>0.42822866253205266</v>
      </c>
    </row>
    <row r="7" spans="1:15">
      <c r="A7" t="s">
        <v>19</v>
      </c>
      <c r="B7" s="1">
        <v>0.64930555555555558</v>
      </c>
      <c r="C7" s="2">
        <v>36.799999999999997</v>
      </c>
      <c r="D7" s="2">
        <f t="shared" si="0"/>
        <v>36.9</v>
      </c>
      <c r="E7" s="2">
        <v>27</v>
      </c>
      <c r="F7" s="2">
        <f t="shared" si="1"/>
        <v>27.1</v>
      </c>
      <c r="G7" t="s">
        <v>79</v>
      </c>
      <c r="I7">
        <v>0</v>
      </c>
      <c r="J7" s="2">
        <f t="shared" si="2"/>
        <v>36.9</v>
      </c>
      <c r="K7">
        <v>0</v>
      </c>
      <c r="L7" s="2">
        <f t="shared" si="3"/>
        <v>27.1</v>
      </c>
      <c r="M7" s="7">
        <f t="shared" si="4"/>
        <v>62.422476053998906</v>
      </c>
      <c r="N7" s="7">
        <f t="shared" si="5"/>
        <v>29.330827648526594</v>
      </c>
      <c r="O7" s="8">
        <f t="shared" si="6"/>
        <v>0.46987606872809401</v>
      </c>
    </row>
    <row r="8" spans="1:15">
      <c r="A8" t="s">
        <v>21</v>
      </c>
      <c r="B8" s="1">
        <v>0.66388888888888886</v>
      </c>
      <c r="C8" s="2">
        <v>34.6</v>
      </c>
      <c r="D8" s="2">
        <f t="shared" si="0"/>
        <v>34.700000000000003</v>
      </c>
      <c r="E8" s="2">
        <v>27</v>
      </c>
      <c r="F8" s="2">
        <f t="shared" si="1"/>
        <v>27.1</v>
      </c>
      <c r="G8" t="s">
        <v>51</v>
      </c>
      <c r="I8">
        <v>0</v>
      </c>
      <c r="J8" s="2">
        <f t="shared" si="2"/>
        <v>34.700000000000003</v>
      </c>
      <c r="K8">
        <v>-0.1</v>
      </c>
      <c r="L8" s="2">
        <f t="shared" si="3"/>
        <v>27</v>
      </c>
      <c r="M8" s="7">
        <f t="shared" si="4"/>
        <v>55.314969954442432</v>
      </c>
      <c r="N8" s="7">
        <f t="shared" si="5"/>
        <v>30.522883810804039</v>
      </c>
      <c r="O8" s="8">
        <f t="shared" si="6"/>
        <v>0.55180150754746449</v>
      </c>
    </row>
    <row r="9" spans="1:15">
      <c r="A9" t="s">
        <v>74</v>
      </c>
      <c r="B9" s="1">
        <v>0.66736111111111107</v>
      </c>
      <c r="C9" s="2">
        <v>35.799999999999997</v>
      </c>
      <c r="D9" s="2">
        <f t="shared" si="0"/>
        <v>35.9</v>
      </c>
      <c r="E9" s="2">
        <v>26.8</v>
      </c>
      <c r="F9" s="2">
        <f t="shared" si="1"/>
        <v>26.900000000000002</v>
      </c>
      <c r="G9" t="s">
        <v>50</v>
      </c>
      <c r="I9">
        <v>0</v>
      </c>
      <c r="J9" s="2">
        <f t="shared" si="2"/>
        <v>35.9</v>
      </c>
      <c r="K9">
        <v>-0.1</v>
      </c>
      <c r="L9" s="2">
        <f t="shared" si="3"/>
        <v>26.8</v>
      </c>
      <c r="M9" s="7">
        <f t="shared" si="4"/>
        <v>59.099381783704686</v>
      </c>
      <c r="N9" s="7">
        <f t="shared" si="5"/>
        <v>29.17204360092726</v>
      </c>
      <c r="O9" s="8">
        <f t="shared" si="6"/>
        <v>0.49360996207528501</v>
      </c>
    </row>
    <row r="10" spans="1:15">
      <c r="N10" s="7"/>
      <c r="O10" s="8"/>
    </row>
    <row r="11" spans="1:15">
      <c r="A11" t="s">
        <v>9</v>
      </c>
      <c r="B11" s="1">
        <v>0.65</v>
      </c>
      <c r="C11" s="2">
        <v>34.5</v>
      </c>
      <c r="D11" s="2">
        <f>+C11+0.1</f>
        <v>34.6</v>
      </c>
      <c r="E11" s="2">
        <v>26.8</v>
      </c>
      <c r="F11" s="2">
        <f>+E11-0.2</f>
        <v>26.6</v>
      </c>
      <c r="G11" t="s">
        <v>53</v>
      </c>
      <c r="I11">
        <v>0</v>
      </c>
      <c r="J11" s="2">
        <f t="shared" si="2"/>
        <v>34.6</v>
      </c>
      <c r="K11">
        <v>0</v>
      </c>
      <c r="L11" s="2">
        <f t="shared" si="3"/>
        <v>26.6</v>
      </c>
      <c r="M11" s="7">
        <f t="shared" si="4"/>
        <v>55.009311383075669</v>
      </c>
      <c r="N11" s="7">
        <f t="shared" si="5"/>
        <v>29.494262259610714</v>
      </c>
      <c r="O11" s="8">
        <f t="shared" si="6"/>
        <v>0.53616854161684724</v>
      </c>
    </row>
    <row r="12" spans="1:15">
      <c r="A12" t="s">
        <v>11</v>
      </c>
      <c r="B12" s="1">
        <v>0.64722222222222225</v>
      </c>
      <c r="C12" s="2">
        <v>30.8</v>
      </c>
      <c r="D12" s="2">
        <f t="shared" ref="D12:D18" si="7">+C12+0.1</f>
        <v>30.900000000000002</v>
      </c>
      <c r="E12" s="2">
        <v>25.8</v>
      </c>
      <c r="F12" s="2">
        <f t="shared" ref="F12:F17" si="8">+E12-0.2</f>
        <v>25.6</v>
      </c>
      <c r="G12" t="s">
        <v>50</v>
      </c>
      <c r="I12">
        <v>0</v>
      </c>
      <c r="J12" s="6"/>
      <c r="K12">
        <v>0</v>
      </c>
      <c r="L12" s="2">
        <f t="shared" si="3"/>
        <v>25.6</v>
      </c>
      <c r="M12" s="7">
        <f t="shared" si="4"/>
        <v>6.11</v>
      </c>
      <c r="N12" s="7">
        <f t="shared" si="5"/>
        <v>49.925213627024121</v>
      </c>
      <c r="O12" s="32"/>
    </row>
    <row r="13" spans="1:15">
      <c r="A13" t="s">
        <v>13</v>
      </c>
      <c r="B13" s="1">
        <v>0.64444444444444449</v>
      </c>
      <c r="C13" s="2">
        <v>31.1</v>
      </c>
      <c r="D13" s="2">
        <f t="shared" si="7"/>
        <v>31.200000000000003</v>
      </c>
      <c r="E13" s="2">
        <v>26.8</v>
      </c>
      <c r="F13" s="2">
        <f t="shared" si="8"/>
        <v>26.6</v>
      </c>
      <c r="G13" t="s">
        <v>50</v>
      </c>
      <c r="I13">
        <v>0</v>
      </c>
      <c r="J13" s="6"/>
      <c r="K13">
        <v>0</v>
      </c>
      <c r="L13" s="2">
        <f t="shared" si="3"/>
        <v>26.6</v>
      </c>
      <c r="M13" s="7">
        <f t="shared" si="4"/>
        <v>6.11</v>
      </c>
      <c r="N13" s="7">
        <f t="shared" si="5"/>
        <v>52.590720679610712</v>
      </c>
      <c r="O13" s="32"/>
    </row>
    <row r="14" spans="1:15">
      <c r="A14" t="s">
        <v>15</v>
      </c>
      <c r="B14" s="1">
        <v>0.64097222222222217</v>
      </c>
      <c r="C14" s="2">
        <v>35.4</v>
      </c>
      <c r="D14" s="2">
        <f t="shared" si="7"/>
        <v>35.5</v>
      </c>
      <c r="E14" s="2">
        <v>27.2</v>
      </c>
      <c r="F14" s="2">
        <f t="shared" si="8"/>
        <v>27</v>
      </c>
      <c r="G14" t="s">
        <v>73</v>
      </c>
      <c r="I14">
        <v>0</v>
      </c>
      <c r="J14" s="2">
        <f t="shared" si="2"/>
        <v>35.5</v>
      </c>
      <c r="K14">
        <v>0</v>
      </c>
      <c r="L14" s="2">
        <f t="shared" si="3"/>
        <v>27</v>
      </c>
      <c r="M14" s="7">
        <f t="shared" si="4"/>
        <v>57.813724198528995</v>
      </c>
      <c r="N14" s="7">
        <f t="shared" si="5"/>
        <v>29.988861650804044</v>
      </c>
      <c r="O14" s="8">
        <f t="shared" si="6"/>
        <v>0.51871527161654596</v>
      </c>
    </row>
    <row r="15" spans="1:15">
      <c r="A15" t="s">
        <v>17</v>
      </c>
      <c r="B15" s="1">
        <v>0.63680555555555551</v>
      </c>
      <c r="C15" s="2">
        <v>33.200000000000003</v>
      </c>
      <c r="D15" s="2">
        <f t="shared" si="7"/>
        <v>33.300000000000004</v>
      </c>
      <c r="E15" s="2">
        <v>27.1</v>
      </c>
      <c r="F15" s="2">
        <f t="shared" si="8"/>
        <v>26.900000000000002</v>
      </c>
      <c r="G15" t="s">
        <v>72</v>
      </c>
      <c r="I15">
        <v>0</v>
      </c>
      <c r="J15" s="2">
        <f t="shared" si="2"/>
        <v>33.300000000000004</v>
      </c>
      <c r="K15">
        <v>0</v>
      </c>
      <c r="L15" s="2">
        <f t="shared" si="3"/>
        <v>26.900000000000002</v>
      </c>
      <c r="M15" s="7">
        <f t="shared" si="4"/>
        <v>51.167030407885491</v>
      </c>
      <c r="N15" s="7">
        <f t="shared" si="5"/>
        <v>31.181986870270599</v>
      </c>
      <c r="O15" s="8">
        <f t="shared" si="6"/>
        <v>0.60941560652824323</v>
      </c>
    </row>
    <row r="16" spans="1:15">
      <c r="A16" t="s">
        <v>19</v>
      </c>
      <c r="B16" s="1">
        <v>0.63263888888888886</v>
      </c>
      <c r="C16" s="2">
        <v>33</v>
      </c>
      <c r="D16" s="2">
        <f t="shared" si="7"/>
        <v>33.1</v>
      </c>
      <c r="E16" s="2">
        <v>27</v>
      </c>
      <c r="F16" s="2">
        <f t="shared" si="8"/>
        <v>26.8</v>
      </c>
      <c r="G16" t="s">
        <v>72</v>
      </c>
      <c r="I16">
        <v>0</v>
      </c>
      <c r="J16" s="2">
        <f t="shared" si="2"/>
        <v>33.1</v>
      </c>
      <c r="K16">
        <v>0.1</v>
      </c>
      <c r="L16" s="2">
        <f t="shared" si="3"/>
        <v>26.900000000000002</v>
      </c>
      <c r="M16" s="7">
        <f t="shared" si="4"/>
        <v>50.597088820018058</v>
      </c>
      <c r="N16" s="7">
        <f t="shared" si="5"/>
        <v>31.3154924102706</v>
      </c>
      <c r="O16" s="8">
        <f t="shared" si="6"/>
        <v>0.61891885759800958</v>
      </c>
    </row>
    <row r="17" spans="1:15">
      <c r="A17" t="s">
        <v>21</v>
      </c>
      <c r="B17" s="1">
        <v>0.62986111111111109</v>
      </c>
      <c r="C17" s="2">
        <v>35</v>
      </c>
      <c r="D17" s="2">
        <f t="shared" si="7"/>
        <v>35.1</v>
      </c>
      <c r="E17" s="2">
        <v>27.5</v>
      </c>
      <c r="F17" s="2">
        <f t="shared" si="8"/>
        <v>27.3</v>
      </c>
      <c r="G17" t="s">
        <v>72</v>
      </c>
      <c r="I17">
        <v>0</v>
      </c>
      <c r="J17" s="2">
        <f t="shared" si="2"/>
        <v>35.1</v>
      </c>
      <c r="K17">
        <v>0.1</v>
      </c>
      <c r="L17" s="2">
        <f t="shared" si="3"/>
        <v>27.400000000000002</v>
      </c>
      <c r="M17" s="7">
        <f t="shared" si="4"/>
        <v>56.55238195276042</v>
      </c>
      <c r="N17" s="7">
        <f t="shared" si="5"/>
        <v>31.368352279077609</v>
      </c>
      <c r="O17" s="8">
        <f t="shared" si="6"/>
        <v>0.55467782604241778</v>
      </c>
    </row>
    <row r="18" spans="1:15">
      <c r="A18" t="s">
        <v>75</v>
      </c>
      <c r="B18" s="1">
        <v>0.625</v>
      </c>
      <c r="C18" s="2">
        <v>36.6</v>
      </c>
      <c r="D18" s="2">
        <f t="shared" si="7"/>
        <v>36.700000000000003</v>
      </c>
      <c r="E18" s="2"/>
      <c r="F18" s="24"/>
      <c r="G18" t="s">
        <v>50</v>
      </c>
      <c r="I18">
        <v>0</v>
      </c>
      <c r="J18" s="2">
        <f t="shared" si="2"/>
        <v>36.700000000000003</v>
      </c>
      <c r="K18">
        <v>0.1</v>
      </c>
      <c r="L18" s="2"/>
      <c r="M18" s="7">
        <f t="shared" si="4"/>
        <v>61.745207441638001</v>
      </c>
      <c r="N18" s="7"/>
      <c r="O18" s="8"/>
    </row>
    <row r="19" spans="1:15">
      <c r="C19" s="2"/>
      <c r="N19" s="7"/>
      <c r="O19" s="8"/>
    </row>
    <row r="20" spans="1:15">
      <c r="A20" t="s">
        <v>23</v>
      </c>
      <c r="B20" s="1">
        <v>0.62361111111111112</v>
      </c>
      <c r="C20" s="2">
        <v>37</v>
      </c>
      <c r="D20" s="25">
        <f>+C20-0.6</f>
        <v>36.4</v>
      </c>
      <c r="E20" s="25">
        <v>27</v>
      </c>
      <c r="F20" s="25">
        <f>+E20-0.3</f>
        <v>26.7</v>
      </c>
      <c r="G20" t="s">
        <v>51</v>
      </c>
      <c r="I20">
        <v>0</v>
      </c>
      <c r="J20" s="2">
        <f t="shared" si="2"/>
        <v>36.4</v>
      </c>
      <c r="K20">
        <v>0.1</v>
      </c>
      <c r="L20" s="2">
        <f t="shared" si="3"/>
        <v>26.8</v>
      </c>
      <c r="M20" s="7">
        <f t="shared" si="4"/>
        <v>60.741241667529899</v>
      </c>
      <c r="N20" s="7">
        <f t="shared" si="5"/>
        <v>28.838279750927263</v>
      </c>
      <c r="O20" s="8">
        <f t="shared" si="6"/>
        <v>0.47477264144146036</v>
      </c>
    </row>
    <row r="21" spans="1:15">
      <c r="A21" t="s">
        <v>25</v>
      </c>
      <c r="B21" s="1">
        <v>0.62638888888888888</v>
      </c>
      <c r="C21" s="2">
        <v>37</v>
      </c>
      <c r="D21" s="25">
        <f t="shared" ref="D21:D27" si="9">+C21-0.6</f>
        <v>36.4</v>
      </c>
      <c r="E21" s="25">
        <v>27</v>
      </c>
      <c r="F21" s="25">
        <f t="shared" ref="F21:F27" si="10">+E21-0.3</f>
        <v>26.7</v>
      </c>
      <c r="G21" t="s">
        <v>72</v>
      </c>
      <c r="I21">
        <v>0</v>
      </c>
      <c r="J21" s="2">
        <f t="shared" si="2"/>
        <v>36.4</v>
      </c>
      <c r="K21">
        <v>0.1</v>
      </c>
      <c r="L21" s="2">
        <f t="shared" si="3"/>
        <v>26.8</v>
      </c>
      <c r="M21" s="7">
        <f t="shared" si="4"/>
        <v>60.741241667529899</v>
      </c>
      <c r="N21" s="7">
        <f t="shared" si="5"/>
        <v>28.838279750927263</v>
      </c>
      <c r="O21" s="8">
        <f t="shared" si="6"/>
        <v>0.47477264144146036</v>
      </c>
    </row>
    <row r="22" spans="1:15">
      <c r="A22" t="s">
        <v>27</v>
      </c>
      <c r="B22" s="1">
        <v>0.63055555555555554</v>
      </c>
      <c r="C22" s="2">
        <v>37.4</v>
      </c>
      <c r="D22" s="25">
        <f t="shared" si="9"/>
        <v>36.799999999999997</v>
      </c>
      <c r="E22" s="25">
        <v>27.4</v>
      </c>
      <c r="F22" s="25">
        <f t="shared" si="10"/>
        <v>27.099999999999998</v>
      </c>
      <c r="G22" t="s">
        <v>50</v>
      </c>
      <c r="I22">
        <v>0</v>
      </c>
      <c r="J22" s="2">
        <f t="shared" si="2"/>
        <v>36.799999999999997</v>
      </c>
      <c r="K22">
        <v>0.1</v>
      </c>
      <c r="L22" s="2">
        <f t="shared" si="3"/>
        <v>27.2</v>
      </c>
      <c r="M22" s="7">
        <f t="shared" si="4"/>
        <v>62.083041749599808</v>
      </c>
      <c r="N22" s="7">
        <f t="shared" si="5"/>
        <v>29.675158855039889</v>
      </c>
      <c r="O22" s="8">
        <f t="shared" si="6"/>
        <v>0.47799138087867898</v>
      </c>
    </row>
    <row r="23" spans="1:15">
      <c r="A23" t="s">
        <v>29</v>
      </c>
      <c r="B23" s="1">
        <v>0.63541666666666663</v>
      </c>
      <c r="C23" s="2">
        <v>37.200000000000003</v>
      </c>
      <c r="D23" s="25">
        <f t="shared" si="9"/>
        <v>36.6</v>
      </c>
      <c r="E23" s="25">
        <v>27.4</v>
      </c>
      <c r="F23" s="25">
        <f t="shared" si="10"/>
        <v>27.099999999999998</v>
      </c>
      <c r="G23" t="s">
        <v>50</v>
      </c>
      <c r="I23">
        <v>0</v>
      </c>
      <c r="J23" s="2">
        <f t="shared" si="2"/>
        <v>36.6</v>
      </c>
      <c r="K23">
        <v>0.1</v>
      </c>
      <c r="L23" s="2">
        <f t="shared" si="3"/>
        <v>27.2</v>
      </c>
      <c r="M23" s="7">
        <f t="shared" si="4"/>
        <v>61.408966837601007</v>
      </c>
      <c r="N23" s="7">
        <f t="shared" si="5"/>
        <v>29.808664395039884</v>
      </c>
      <c r="O23" s="8">
        <f t="shared" si="6"/>
        <v>0.48541224401104716</v>
      </c>
    </row>
    <row r="24" spans="1:15">
      <c r="A24" t="s">
        <v>31</v>
      </c>
      <c r="B24" s="1">
        <v>0.63888888888888895</v>
      </c>
      <c r="C24" s="2">
        <v>37.6</v>
      </c>
      <c r="D24" s="25">
        <f t="shared" si="9"/>
        <v>37</v>
      </c>
      <c r="E24" s="25">
        <v>27</v>
      </c>
      <c r="F24" s="25">
        <f t="shared" si="10"/>
        <v>26.7</v>
      </c>
      <c r="G24" t="s">
        <v>52</v>
      </c>
      <c r="I24">
        <v>0</v>
      </c>
      <c r="J24" s="2">
        <f t="shared" si="2"/>
        <v>37</v>
      </c>
      <c r="K24">
        <v>0</v>
      </c>
      <c r="L24" s="2">
        <f t="shared" si="3"/>
        <v>26.7</v>
      </c>
      <c r="M24" s="7">
        <f t="shared" si="4"/>
        <v>62.763516666649693</v>
      </c>
      <c r="N24" s="7">
        <f t="shared" si="5"/>
        <v>28.164451782341519</v>
      </c>
      <c r="O24" s="8">
        <f t="shared" si="6"/>
        <v>0.44873922428421081</v>
      </c>
    </row>
    <row r="25" spans="1:15">
      <c r="A25" t="s">
        <v>33</v>
      </c>
      <c r="B25" s="1">
        <v>0.64236111111111105</v>
      </c>
      <c r="C25" s="2">
        <v>38.6</v>
      </c>
      <c r="D25" s="25">
        <f t="shared" si="9"/>
        <v>38</v>
      </c>
      <c r="E25" s="25">
        <v>27.2</v>
      </c>
      <c r="F25" s="25">
        <f t="shared" si="10"/>
        <v>26.9</v>
      </c>
      <c r="G25" t="s">
        <v>72</v>
      </c>
      <c r="I25">
        <v>0</v>
      </c>
      <c r="J25" s="2">
        <f t="shared" si="2"/>
        <v>38</v>
      </c>
      <c r="K25">
        <v>0</v>
      </c>
      <c r="L25" s="2">
        <f t="shared" si="3"/>
        <v>26.9</v>
      </c>
      <c r="M25" s="7">
        <f t="shared" si="4"/>
        <v>66.263672225162765</v>
      </c>
      <c r="N25" s="7">
        <f t="shared" si="5"/>
        <v>28.04460668027059</v>
      </c>
      <c r="O25" s="8">
        <f t="shared" si="6"/>
        <v>0.42322747500282693</v>
      </c>
    </row>
    <row r="26" spans="1:15">
      <c r="A26" t="s">
        <v>35</v>
      </c>
      <c r="B26" s="1">
        <v>0.64583333333333337</v>
      </c>
      <c r="C26" s="2">
        <v>37.4</v>
      </c>
      <c r="D26" s="25">
        <f t="shared" si="9"/>
        <v>36.799999999999997</v>
      </c>
      <c r="E26" s="25">
        <v>26.8</v>
      </c>
      <c r="F26" s="25">
        <f t="shared" si="10"/>
        <v>26.5</v>
      </c>
      <c r="G26" t="s">
        <v>73</v>
      </c>
      <c r="I26">
        <v>0</v>
      </c>
      <c r="J26" s="2">
        <f t="shared" si="2"/>
        <v>36.799999999999997</v>
      </c>
      <c r="K26">
        <v>0</v>
      </c>
      <c r="L26" s="2">
        <f t="shared" si="3"/>
        <v>26.5</v>
      </c>
      <c r="M26" s="7">
        <f t="shared" si="4"/>
        <v>62.083041749599808</v>
      </c>
      <c r="N26" s="7">
        <f t="shared" si="5"/>
        <v>27.754496123325865</v>
      </c>
      <c r="O26" s="8">
        <f t="shared" si="6"/>
        <v>0.44705438620852966</v>
      </c>
    </row>
    <row r="27" spans="1:15">
      <c r="A27" t="s">
        <v>76</v>
      </c>
      <c r="B27" s="1">
        <v>0.64930555555555558</v>
      </c>
      <c r="C27" s="2">
        <v>37</v>
      </c>
      <c r="D27" s="25">
        <f t="shared" si="9"/>
        <v>36.4</v>
      </c>
      <c r="E27" s="25">
        <v>26.8</v>
      </c>
      <c r="F27" s="25">
        <f t="shared" si="10"/>
        <v>26.5</v>
      </c>
      <c r="G27" t="s">
        <v>66</v>
      </c>
      <c r="I27">
        <v>0</v>
      </c>
      <c r="J27" s="2">
        <f t="shared" si="2"/>
        <v>36.4</v>
      </c>
      <c r="K27">
        <v>0</v>
      </c>
      <c r="L27" s="2">
        <f t="shared" si="3"/>
        <v>26.5</v>
      </c>
      <c r="M27" s="7">
        <f t="shared" si="4"/>
        <v>60.741241667529899</v>
      </c>
      <c r="N27" s="7">
        <f t="shared" si="5"/>
        <v>28.021507203325861</v>
      </c>
      <c r="O27" s="8">
        <f t="shared" si="6"/>
        <v>0.4613258872234276</v>
      </c>
    </row>
    <row r="28" spans="1:15">
      <c r="C28" s="2"/>
      <c r="M28" s="7"/>
      <c r="N28" s="7"/>
      <c r="O28" s="8"/>
    </row>
    <row r="29" spans="1:15">
      <c r="A29" s="33" t="s">
        <v>23</v>
      </c>
      <c r="B29" s="34">
        <v>0.62291666666666667</v>
      </c>
      <c r="C29" s="25">
        <v>36.799999999999997</v>
      </c>
      <c r="D29" s="25">
        <f>+C29+0.4</f>
        <v>37.199999999999996</v>
      </c>
      <c r="E29" s="25">
        <v>27</v>
      </c>
      <c r="F29" s="26">
        <f>+E29-0.3</f>
        <v>26.7</v>
      </c>
      <c r="G29" s="33" t="s">
        <v>51</v>
      </c>
      <c r="H29" s="33"/>
      <c r="I29" s="33">
        <v>0</v>
      </c>
      <c r="J29" s="25">
        <f t="shared" si="2"/>
        <v>37.199999999999996</v>
      </c>
      <c r="K29" s="33">
        <v>0.1</v>
      </c>
      <c r="L29" s="25">
        <f t="shared" si="3"/>
        <v>26.8</v>
      </c>
      <c r="M29" s="35">
        <f t="shared" ref="M29:M36" si="11">6.11*10^(7.5*J29/(J29+237.3))</f>
        <v>63.450442160708846</v>
      </c>
      <c r="N29" s="35">
        <f t="shared" si="5"/>
        <v>28.304257590927264</v>
      </c>
      <c r="O29" s="36">
        <f t="shared" si="6"/>
        <v>0.44608448147985386</v>
      </c>
    </row>
    <row r="30" spans="1:15">
      <c r="A30" s="33" t="s">
        <v>25</v>
      </c>
      <c r="B30" s="34">
        <v>0.65486111111111112</v>
      </c>
      <c r="C30" s="25">
        <v>35.700000000000003</v>
      </c>
      <c r="D30" s="25">
        <f t="shared" ref="D30:D36" si="12">+C30+0.4</f>
        <v>36.1</v>
      </c>
      <c r="E30" s="25">
        <v>27</v>
      </c>
      <c r="F30" s="26">
        <f t="shared" ref="F30:F36" si="13">+E30-0.3</f>
        <v>26.7</v>
      </c>
      <c r="G30" s="33"/>
      <c r="H30" s="33"/>
      <c r="I30" s="33">
        <v>0</v>
      </c>
      <c r="J30" s="25">
        <f t="shared" si="2"/>
        <v>36.1</v>
      </c>
      <c r="K30" s="33">
        <v>0</v>
      </c>
      <c r="L30" s="25">
        <f t="shared" si="3"/>
        <v>26.7</v>
      </c>
      <c r="M30" s="35">
        <f t="shared" si="11"/>
        <v>59.751450484611837</v>
      </c>
      <c r="N30" s="35">
        <f t="shared" si="5"/>
        <v>28.765226712341516</v>
      </c>
      <c r="O30" s="36">
        <f t="shared" si="6"/>
        <v>0.48141470171924283</v>
      </c>
    </row>
    <row r="31" spans="1:15">
      <c r="A31" s="33" t="s">
        <v>27</v>
      </c>
      <c r="B31" s="34">
        <v>0.65069444444444446</v>
      </c>
      <c r="C31" s="25">
        <v>36.799999999999997</v>
      </c>
      <c r="D31" s="25">
        <f t="shared" si="12"/>
        <v>37.199999999999996</v>
      </c>
      <c r="E31" s="25">
        <v>27</v>
      </c>
      <c r="F31" s="26">
        <f t="shared" si="13"/>
        <v>26.7</v>
      </c>
      <c r="G31" s="33"/>
      <c r="H31" s="33"/>
      <c r="I31" s="33">
        <v>0</v>
      </c>
      <c r="J31" s="25">
        <f t="shared" si="2"/>
        <v>37.199999999999996</v>
      </c>
      <c r="K31" s="33">
        <v>0</v>
      </c>
      <c r="L31" s="25">
        <f t="shared" si="3"/>
        <v>26.7</v>
      </c>
      <c r="M31" s="35">
        <f t="shared" si="11"/>
        <v>63.450442160708846</v>
      </c>
      <c r="N31" s="35">
        <f t="shared" si="5"/>
        <v>28.030946242341521</v>
      </c>
      <c r="O31" s="36">
        <f t="shared" si="6"/>
        <v>0.44177700403322723</v>
      </c>
    </row>
    <row r="32" spans="1:15">
      <c r="A32" s="33" t="s">
        <v>29</v>
      </c>
      <c r="B32" s="34">
        <v>0.64583333333333337</v>
      </c>
      <c r="C32" s="25">
        <v>36.5</v>
      </c>
      <c r="D32" s="25">
        <f t="shared" si="12"/>
        <v>36.9</v>
      </c>
      <c r="E32" s="25">
        <v>27.1</v>
      </c>
      <c r="F32" s="26">
        <f t="shared" si="13"/>
        <v>26.8</v>
      </c>
      <c r="G32" s="33" t="s">
        <v>66</v>
      </c>
      <c r="H32" s="33"/>
      <c r="I32" s="33">
        <v>0</v>
      </c>
      <c r="J32" s="25">
        <f t="shared" si="2"/>
        <v>36.9</v>
      </c>
      <c r="K32" s="33">
        <v>0</v>
      </c>
      <c r="L32" s="25">
        <f t="shared" si="3"/>
        <v>26.8</v>
      </c>
      <c r="M32" s="35">
        <f t="shared" si="11"/>
        <v>62.422476053998906</v>
      </c>
      <c r="N32" s="35">
        <f t="shared" si="5"/>
        <v>28.504515900927263</v>
      </c>
      <c r="O32" s="36">
        <f t="shared" si="6"/>
        <v>0.4566386613095782</v>
      </c>
    </row>
    <row r="33" spans="1:15">
      <c r="A33" s="33" t="s">
        <v>31</v>
      </c>
      <c r="B33" s="34">
        <v>0.64166666666666672</v>
      </c>
      <c r="C33" s="25">
        <v>38</v>
      </c>
      <c r="D33" s="25">
        <f t="shared" si="12"/>
        <v>38.4</v>
      </c>
      <c r="E33" s="25">
        <v>27</v>
      </c>
      <c r="F33" s="26">
        <f t="shared" si="13"/>
        <v>26.7</v>
      </c>
      <c r="G33" s="33" t="s">
        <v>50</v>
      </c>
      <c r="H33" s="33"/>
      <c r="I33" s="33">
        <v>0</v>
      </c>
      <c r="J33" s="25">
        <f t="shared" si="2"/>
        <v>38.4</v>
      </c>
      <c r="K33" s="33">
        <v>0</v>
      </c>
      <c r="L33" s="25">
        <f t="shared" si="3"/>
        <v>26.7</v>
      </c>
      <c r="M33" s="35">
        <f t="shared" si="11"/>
        <v>67.710328499042717</v>
      </c>
      <c r="N33" s="35">
        <f t="shared" si="5"/>
        <v>27.229913002341519</v>
      </c>
      <c r="O33" s="36">
        <f t="shared" si="6"/>
        <v>0.40215301868940856</v>
      </c>
    </row>
    <row r="34" spans="1:15">
      <c r="A34" s="33" t="s">
        <v>33</v>
      </c>
      <c r="B34" s="34">
        <v>0.63750000000000007</v>
      </c>
      <c r="C34" s="25">
        <v>38.4</v>
      </c>
      <c r="D34" s="25">
        <f t="shared" si="12"/>
        <v>38.799999999999997</v>
      </c>
      <c r="E34" s="25">
        <v>27.4</v>
      </c>
      <c r="F34" s="26">
        <f t="shared" si="13"/>
        <v>27.099999999999998</v>
      </c>
      <c r="G34" s="33" t="s">
        <v>79</v>
      </c>
      <c r="H34" s="33"/>
      <c r="I34" s="33">
        <v>0</v>
      </c>
      <c r="J34" s="25">
        <f t="shared" si="2"/>
        <v>38.799999999999997</v>
      </c>
      <c r="K34" s="33">
        <v>0</v>
      </c>
      <c r="L34" s="25">
        <f t="shared" si="3"/>
        <v>27.099999999999998</v>
      </c>
      <c r="M34" s="35">
        <f t="shared" si="11"/>
        <v>69.184238422960632</v>
      </c>
      <c r="N34" s="35">
        <f t="shared" si="5"/>
        <v>28.062525018526571</v>
      </c>
      <c r="O34" s="36">
        <f t="shared" si="6"/>
        <v>0.40562020567409002</v>
      </c>
    </row>
    <row r="35" spans="1:15">
      <c r="A35" s="33" t="s">
        <v>35</v>
      </c>
      <c r="B35" s="34">
        <v>0.63402777777777775</v>
      </c>
      <c r="C35" s="25">
        <v>37.6</v>
      </c>
      <c r="D35" s="25">
        <f t="shared" si="12"/>
        <v>38</v>
      </c>
      <c r="E35" s="25">
        <v>27</v>
      </c>
      <c r="F35" s="26">
        <f t="shared" si="13"/>
        <v>26.7</v>
      </c>
      <c r="G35" s="33" t="s">
        <v>94</v>
      </c>
      <c r="H35" s="33"/>
      <c r="I35" s="33">
        <v>0</v>
      </c>
      <c r="J35" s="25">
        <f t="shared" si="2"/>
        <v>38</v>
      </c>
      <c r="K35" s="33">
        <v>0.1</v>
      </c>
      <c r="L35" s="25">
        <f t="shared" si="3"/>
        <v>26.8</v>
      </c>
      <c r="M35" s="35">
        <f t="shared" si="11"/>
        <v>66.263672225162765</v>
      </c>
      <c r="N35" s="35">
        <f t="shared" si="5"/>
        <v>27.770235430927261</v>
      </c>
      <c r="O35" s="36">
        <f t="shared" si="6"/>
        <v>0.41908687669111516</v>
      </c>
    </row>
    <row r="36" spans="1:15">
      <c r="A36" s="33" t="s">
        <v>76</v>
      </c>
      <c r="B36" s="34">
        <v>0.62986111111111109</v>
      </c>
      <c r="C36" s="25">
        <v>37</v>
      </c>
      <c r="D36" s="25">
        <f t="shared" si="12"/>
        <v>37.4</v>
      </c>
      <c r="E36" s="25">
        <v>26.8</v>
      </c>
      <c r="F36" s="26">
        <f t="shared" si="13"/>
        <v>26.5</v>
      </c>
      <c r="G36" s="33" t="s">
        <v>95</v>
      </c>
      <c r="H36" s="33"/>
      <c r="I36" s="33">
        <v>0</v>
      </c>
      <c r="J36" s="25">
        <f t="shared" si="2"/>
        <v>37.4</v>
      </c>
      <c r="K36" s="33">
        <v>0.1</v>
      </c>
      <c r="L36" s="25">
        <f t="shared" si="3"/>
        <v>26.6</v>
      </c>
      <c r="M36" s="35">
        <f t="shared" si="11"/>
        <v>64.143869113815128</v>
      </c>
      <c r="N36" s="35">
        <f t="shared" si="5"/>
        <v>27.625184699610713</v>
      </c>
      <c r="O36" s="36">
        <f t="shared" si="6"/>
        <v>0.4306753721169102</v>
      </c>
    </row>
    <row r="37" spans="1:15">
      <c r="C37" s="2"/>
      <c r="M37" s="7"/>
      <c r="N37" s="7"/>
      <c r="O37" s="8"/>
    </row>
    <row r="38" spans="1:15">
      <c r="A38" t="s">
        <v>37</v>
      </c>
      <c r="B38" s="1">
        <v>0.625</v>
      </c>
      <c r="C38" s="2">
        <v>38.799999999999997</v>
      </c>
      <c r="D38" s="2">
        <f>+C38+0</f>
        <v>38.799999999999997</v>
      </c>
      <c r="E38" s="2">
        <v>26.9</v>
      </c>
      <c r="F38" s="3">
        <f>+E38+0.2</f>
        <v>27.099999999999998</v>
      </c>
      <c r="G38" s="33" t="s">
        <v>92</v>
      </c>
      <c r="I38">
        <v>0</v>
      </c>
      <c r="J38" s="2">
        <f t="shared" si="2"/>
        <v>38.799999999999997</v>
      </c>
      <c r="K38">
        <v>0.1</v>
      </c>
      <c r="L38" s="2">
        <f t="shared" ref="L38:L54" si="14">+F38+K38</f>
        <v>27.2</v>
      </c>
      <c r="M38" s="7">
        <f t="shared" si="4"/>
        <v>69.184238422960632</v>
      </c>
      <c r="N38" s="7">
        <f t="shared" si="5"/>
        <v>28.340103455039888</v>
      </c>
      <c r="O38" s="8">
        <f t="shared" si="6"/>
        <v>0.40963236860080071</v>
      </c>
    </row>
    <row r="39" spans="1:15">
      <c r="A39" t="s">
        <v>39</v>
      </c>
      <c r="B39" s="1">
        <v>0.62916666666666665</v>
      </c>
      <c r="C39" s="2">
        <v>36.5</v>
      </c>
      <c r="D39" s="2">
        <f t="shared" ref="D39:D45" si="15">+C39+0</f>
        <v>36.5</v>
      </c>
      <c r="E39" s="2">
        <v>26.4</v>
      </c>
      <c r="F39" s="3">
        <f t="shared" ref="F39:F45" si="16">+E39+0.2</f>
        <v>26.599999999999998</v>
      </c>
      <c r="G39" t="s">
        <v>52</v>
      </c>
      <c r="I39">
        <v>0</v>
      </c>
      <c r="J39" s="2">
        <f t="shared" si="2"/>
        <v>36.5</v>
      </c>
      <c r="K39">
        <v>0.1</v>
      </c>
      <c r="L39" s="2">
        <f t="shared" si="14"/>
        <v>26.7</v>
      </c>
      <c r="M39" s="7">
        <f t="shared" si="4"/>
        <v>61.074313664239845</v>
      </c>
      <c r="N39" s="7">
        <f t="shared" si="5"/>
        <v>28.49821563234152</v>
      </c>
      <c r="O39" s="8">
        <f t="shared" si="6"/>
        <v>0.46661540543889501</v>
      </c>
    </row>
    <row r="40" spans="1:15">
      <c r="A40" t="s">
        <v>41</v>
      </c>
      <c r="B40" s="1">
        <v>0.63402777777777775</v>
      </c>
      <c r="C40" s="2">
        <v>37.6</v>
      </c>
      <c r="D40" s="2">
        <f t="shared" si="15"/>
        <v>37.6</v>
      </c>
      <c r="E40" s="2">
        <v>26.5</v>
      </c>
      <c r="F40" s="3">
        <f t="shared" si="16"/>
        <v>26.7</v>
      </c>
      <c r="G40" t="s">
        <v>53</v>
      </c>
      <c r="I40">
        <v>0</v>
      </c>
      <c r="J40" s="2">
        <f t="shared" si="2"/>
        <v>37.6</v>
      </c>
      <c r="K40">
        <v>0.1</v>
      </c>
      <c r="L40" s="2">
        <f t="shared" si="14"/>
        <v>26.8</v>
      </c>
      <c r="M40" s="7">
        <f t="shared" si="4"/>
        <v>64.843848719331859</v>
      </c>
      <c r="N40" s="7">
        <f t="shared" si="5"/>
        <v>28.037246510927261</v>
      </c>
      <c r="O40" s="8">
        <f t="shared" si="6"/>
        <v>0.43238097467475789</v>
      </c>
    </row>
    <row r="41" spans="1:15">
      <c r="A41" t="s">
        <v>43</v>
      </c>
      <c r="B41" s="1">
        <v>0.63750000000000007</v>
      </c>
      <c r="C41" s="2">
        <v>38.9</v>
      </c>
      <c r="D41" s="2">
        <f t="shared" si="15"/>
        <v>38.9</v>
      </c>
      <c r="E41" s="2">
        <v>26.9</v>
      </c>
      <c r="F41" s="3">
        <f t="shared" si="16"/>
        <v>27.099999999999998</v>
      </c>
      <c r="G41" t="s">
        <v>53</v>
      </c>
      <c r="I41">
        <v>0</v>
      </c>
      <c r="J41" s="2">
        <f t="shared" si="2"/>
        <v>38.9</v>
      </c>
      <c r="K41">
        <v>0</v>
      </c>
      <c r="L41" s="2">
        <f t="shared" si="14"/>
        <v>27.099999999999998</v>
      </c>
      <c r="M41" s="7">
        <f t="shared" si="4"/>
        <v>69.55702409400547</v>
      </c>
      <c r="N41" s="7">
        <f t="shared" si="5"/>
        <v>27.995772248526571</v>
      </c>
      <c r="O41" s="8">
        <f t="shared" si="6"/>
        <v>0.40248663040400673</v>
      </c>
    </row>
    <row r="42" spans="1:15">
      <c r="A42" t="s">
        <v>45</v>
      </c>
      <c r="B42" s="1">
        <v>0.6430555555555556</v>
      </c>
      <c r="C42" s="2">
        <v>38.700000000000003</v>
      </c>
      <c r="D42" s="2">
        <f t="shared" si="15"/>
        <v>38.700000000000003</v>
      </c>
      <c r="E42" s="2">
        <v>26.7</v>
      </c>
      <c r="F42" s="3">
        <f t="shared" si="16"/>
        <v>26.9</v>
      </c>
      <c r="G42" t="s">
        <v>84</v>
      </c>
      <c r="I42">
        <v>0</v>
      </c>
      <c r="J42" s="2">
        <f t="shared" si="2"/>
        <v>38.700000000000003</v>
      </c>
      <c r="K42">
        <v>0</v>
      </c>
      <c r="L42" s="2">
        <f t="shared" si="14"/>
        <v>26.9</v>
      </c>
      <c r="M42" s="7">
        <f t="shared" si="4"/>
        <v>68.813182703889453</v>
      </c>
      <c r="N42" s="7">
        <f t="shared" si="5"/>
        <v>27.577337290270592</v>
      </c>
      <c r="O42" s="8">
        <f t="shared" si="6"/>
        <v>0.40075660224784032</v>
      </c>
    </row>
    <row r="43" spans="1:15">
      <c r="A43" t="s">
        <v>47</v>
      </c>
      <c r="B43" s="1">
        <v>0.6479166666666667</v>
      </c>
      <c r="C43" s="2">
        <v>37</v>
      </c>
      <c r="D43" s="2">
        <f t="shared" si="15"/>
        <v>37</v>
      </c>
      <c r="E43" s="2">
        <v>26.2</v>
      </c>
      <c r="F43" s="3">
        <f t="shared" si="16"/>
        <v>26.4</v>
      </c>
      <c r="G43" t="s">
        <v>50</v>
      </c>
      <c r="I43">
        <v>0</v>
      </c>
      <c r="J43" s="2">
        <f t="shared" si="2"/>
        <v>37</v>
      </c>
      <c r="K43">
        <v>0</v>
      </c>
      <c r="L43" s="2">
        <f t="shared" si="14"/>
        <v>26.4</v>
      </c>
      <c r="M43" s="7">
        <f t="shared" si="4"/>
        <v>62.763516666649693</v>
      </c>
      <c r="N43" s="7">
        <f t="shared" si="5"/>
        <v>27.350831669535307</v>
      </c>
      <c r="O43" s="8">
        <f t="shared" si="6"/>
        <v>0.43577595906235395</v>
      </c>
    </row>
    <row r="44" spans="1:15">
      <c r="A44" t="s">
        <v>49</v>
      </c>
      <c r="B44" s="1">
        <v>0.65277777777777779</v>
      </c>
      <c r="C44" s="2">
        <v>37.4</v>
      </c>
      <c r="D44" s="2">
        <f t="shared" si="15"/>
        <v>37.4</v>
      </c>
      <c r="E44" s="2">
        <v>26.7</v>
      </c>
      <c r="F44" s="3">
        <f t="shared" si="16"/>
        <v>26.9</v>
      </c>
      <c r="G44" t="s">
        <v>93</v>
      </c>
      <c r="I44">
        <v>0</v>
      </c>
      <c r="J44" s="2">
        <f t="shared" si="2"/>
        <v>37.4</v>
      </c>
      <c r="K44">
        <v>0</v>
      </c>
      <c r="L44" s="2">
        <f t="shared" si="14"/>
        <v>26.9</v>
      </c>
      <c r="M44" s="7">
        <f t="shared" si="4"/>
        <v>64.143869113815128</v>
      </c>
      <c r="N44" s="7">
        <f t="shared" si="5"/>
        <v>28.445123300270591</v>
      </c>
      <c r="O44" s="8">
        <f t="shared" si="6"/>
        <v>0.44345817758199685</v>
      </c>
    </row>
    <row r="45" spans="1:15">
      <c r="A45" t="s">
        <v>77</v>
      </c>
      <c r="B45" s="1">
        <v>0.65763888888888888</v>
      </c>
      <c r="C45" s="2">
        <v>37.200000000000003</v>
      </c>
      <c r="D45" s="2">
        <f t="shared" si="15"/>
        <v>37.200000000000003</v>
      </c>
      <c r="E45" s="2">
        <v>27.1</v>
      </c>
      <c r="F45" s="3">
        <f t="shared" si="16"/>
        <v>27.3</v>
      </c>
      <c r="G45" t="s">
        <v>66</v>
      </c>
      <c r="I45">
        <v>0</v>
      </c>
      <c r="J45" s="2">
        <f t="shared" si="2"/>
        <v>37.200000000000003</v>
      </c>
      <c r="K45">
        <v>-0.1</v>
      </c>
      <c r="L45" s="2">
        <f t="shared" si="14"/>
        <v>27.2</v>
      </c>
      <c r="M45" s="7">
        <f t="shared" si="4"/>
        <v>63.450442160708867</v>
      </c>
      <c r="N45" s="7">
        <f t="shared" si="5"/>
        <v>29.408147775039886</v>
      </c>
      <c r="O45" s="8">
        <f t="shared" si="6"/>
        <v>0.46348215668149628</v>
      </c>
    </row>
    <row r="46" spans="1:15">
      <c r="C46" s="2"/>
      <c r="M46" s="7"/>
      <c r="N46" s="7"/>
      <c r="O46" s="8"/>
    </row>
    <row r="47" spans="1:15">
      <c r="A47" t="s">
        <v>37</v>
      </c>
      <c r="B47" s="1">
        <v>0.65208333333333335</v>
      </c>
      <c r="C47" s="2">
        <v>37.6</v>
      </c>
      <c r="D47" s="2">
        <f>+C47+0.3</f>
        <v>37.9</v>
      </c>
      <c r="E47" s="2">
        <v>27.2</v>
      </c>
      <c r="F47" s="2">
        <f>+E47+0.1</f>
        <v>27.3</v>
      </c>
      <c r="G47" t="s">
        <v>66</v>
      </c>
      <c r="I47">
        <v>0</v>
      </c>
      <c r="J47" s="2">
        <f t="shared" si="2"/>
        <v>37.9</v>
      </c>
      <c r="K47">
        <v>0</v>
      </c>
      <c r="L47" s="2">
        <f t="shared" si="14"/>
        <v>27.3</v>
      </c>
      <c r="M47" s="7">
        <f t="shared" si="4"/>
        <v>65.90621710588843</v>
      </c>
      <c r="N47" s="7">
        <f t="shared" si="5"/>
        <v>29.219535097584725</v>
      </c>
      <c r="O47" s="8">
        <f t="shared" si="6"/>
        <v>0.44335020853403051</v>
      </c>
    </row>
    <row r="48" spans="1:15">
      <c r="A48" t="s">
        <v>39</v>
      </c>
      <c r="B48" s="1">
        <v>0.64861111111111114</v>
      </c>
      <c r="C48" s="2">
        <v>36.6</v>
      </c>
      <c r="D48" s="2">
        <f t="shared" ref="D48:D54" si="17">+C48+0.3</f>
        <v>36.9</v>
      </c>
      <c r="E48" s="2">
        <v>26.4</v>
      </c>
      <c r="F48" s="2">
        <f t="shared" ref="F48:F54" si="18">+E48+0.1</f>
        <v>26.5</v>
      </c>
      <c r="G48" t="s">
        <v>52</v>
      </c>
      <c r="I48">
        <v>0</v>
      </c>
      <c r="J48" s="2">
        <f t="shared" si="2"/>
        <v>36.9</v>
      </c>
      <c r="K48">
        <v>0</v>
      </c>
      <c r="L48" s="2">
        <f t="shared" si="14"/>
        <v>26.5</v>
      </c>
      <c r="M48" s="7">
        <f t="shared" si="4"/>
        <v>62.422476053998906</v>
      </c>
      <c r="N48" s="7">
        <f t="shared" si="5"/>
        <v>27.68774335332586</v>
      </c>
      <c r="O48" s="8">
        <f t="shared" si="6"/>
        <v>0.44355407064235047</v>
      </c>
    </row>
    <row r="49" spans="1:15">
      <c r="A49" t="s">
        <v>41</v>
      </c>
      <c r="B49" s="1">
        <v>0.6430555555555556</v>
      </c>
      <c r="C49" s="2">
        <v>38.799999999999997</v>
      </c>
      <c r="D49" s="2">
        <f t="shared" si="17"/>
        <v>39.099999999999994</v>
      </c>
      <c r="E49" s="2">
        <v>27.8</v>
      </c>
      <c r="F49" s="2">
        <f t="shared" si="18"/>
        <v>27.900000000000002</v>
      </c>
      <c r="G49" t="s">
        <v>66</v>
      </c>
      <c r="I49">
        <v>0</v>
      </c>
      <c r="J49" s="2">
        <f t="shared" si="2"/>
        <v>39.099999999999994</v>
      </c>
      <c r="K49">
        <v>0</v>
      </c>
      <c r="L49" s="2">
        <f t="shared" si="14"/>
        <v>27.900000000000002</v>
      </c>
      <c r="M49" s="7">
        <f t="shared" si="4"/>
        <v>70.307812136334888</v>
      </c>
      <c r="N49" s="7">
        <f t="shared" si="5"/>
        <v>30.113346474732488</v>
      </c>
      <c r="O49" s="8">
        <f t="shared" si="6"/>
        <v>0.42830726145110681</v>
      </c>
    </row>
    <row r="50" spans="1:15">
      <c r="A50" t="s">
        <v>43</v>
      </c>
      <c r="B50" s="1">
        <v>0.63958333333333328</v>
      </c>
      <c r="C50" s="2">
        <v>39.6</v>
      </c>
      <c r="D50" s="2">
        <f t="shared" si="17"/>
        <v>39.9</v>
      </c>
      <c r="E50" s="2">
        <v>29.8</v>
      </c>
      <c r="F50" s="2">
        <f t="shared" si="18"/>
        <v>29.900000000000002</v>
      </c>
      <c r="G50" t="s">
        <v>66</v>
      </c>
      <c r="I50">
        <v>0</v>
      </c>
      <c r="J50" s="2">
        <f t="shared" si="2"/>
        <v>39.9</v>
      </c>
      <c r="K50">
        <v>0</v>
      </c>
      <c r="L50" s="2">
        <f t="shared" si="14"/>
        <v>29.900000000000002</v>
      </c>
      <c r="M50" s="7">
        <f t="shared" si="4"/>
        <v>73.381513485608238</v>
      </c>
      <c r="N50" s="7">
        <f t="shared" si="5"/>
        <v>35.523531851709528</v>
      </c>
      <c r="O50" s="8">
        <f t="shared" si="6"/>
        <v>0.48409374738061911</v>
      </c>
    </row>
    <row r="51" spans="1:15">
      <c r="A51" t="s">
        <v>45</v>
      </c>
      <c r="B51" s="1">
        <v>0.63541666666666663</v>
      </c>
      <c r="C51" s="2">
        <v>38.200000000000003</v>
      </c>
      <c r="D51" s="2">
        <f t="shared" si="17"/>
        <v>38.5</v>
      </c>
      <c r="E51" s="2">
        <v>27</v>
      </c>
      <c r="F51" s="2">
        <f t="shared" si="18"/>
        <v>27.1</v>
      </c>
      <c r="G51" t="s">
        <v>66</v>
      </c>
      <c r="I51">
        <v>0</v>
      </c>
      <c r="J51" s="2">
        <f t="shared" si="2"/>
        <v>38.5</v>
      </c>
      <c r="K51">
        <v>0.1</v>
      </c>
      <c r="L51" s="2">
        <f t="shared" si="14"/>
        <v>27.200000000000003</v>
      </c>
      <c r="M51" s="7">
        <f t="shared" si="4"/>
        <v>68.076234397849532</v>
      </c>
      <c r="N51" s="7">
        <f t="shared" si="5"/>
        <v>28.540361765039897</v>
      </c>
      <c r="O51" s="8">
        <f t="shared" si="6"/>
        <v>0.41924119360429052</v>
      </c>
    </row>
    <row r="52" spans="1:15">
      <c r="A52" t="s">
        <v>47</v>
      </c>
      <c r="B52" s="1">
        <v>0.63194444444444442</v>
      </c>
      <c r="C52" s="2">
        <v>37.200000000000003</v>
      </c>
      <c r="D52" s="2">
        <f t="shared" si="17"/>
        <v>37.5</v>
      </c>
      <c r="E52" s="2">
        <v>26.6</v>
      </c>
      <c r="F52" s="2">
        <f t="shared" si="18"/>
        <v>26.700000000000003</v>
      </c>
      <c r="G52" t="s">
        <v>66</v>
      </c>
      <c r="I52">
        <v>0</v>
      </c>
      <c r="J52" s="2">
        <f t="shared" si="2"/>
        <v>37.5</v>
      </c>
      <c r="K52">
        <v>0.1</v>
      </c>
      <c r="L52" s="2">
        <f t="shared" si="14"/>
        <v>26.800000000000004</v>
      </c>
      <c r="M52" s="7">
        <f t="shared" si="4"/>
        <v>64.493036623241707</v>
      </c>
      <c r="N52" s="7">
        <f t="shared" si="5"/>
        <v>28.103999280927276</v>
      </c>
      <c r="O52" s="8">
        <f t="shared" si="6"/>
        <v>0.43576796430142484</v>
      </c>
    </row>
    <row r="53" spans="1:15">
      <c r="A53" t="s">
        <v>49</v>
      </c>
      <c r="B53" s="1">
        <v>0.62777777777777777</v>
      </c>
      <c r="C53" s="2">
        <v>38.4</v>
      </c>
      <c r="D53" s="2">
        <f t="shared" si="17"/>
        <v>38.699999999999996</v>
      </c>
      <c r="E53" s="2">
        <v>27.2</v>
      </c>
      <c r="F53" s="2">
        <f t="shared" si="18"/>
        <v>27.3</v>
      </c>
      <c r="G53" t="s">
        <v>50</v>
      </c>
      <c r="I53">
        <v>0</v>
      </c>
      <c r="J53" s="2">
        <f t="shared" si="2"/>
        <v>38.699999999999996</v>
      </c>
      <c r="K53">
        <v>0.1</v>
      </c>
      <c r="L53" s="2">
        <f t="shared" si="14"/>
        <v>27.400000000000002</v>
      </c>
      <c r="M53" s="7">
        <f t="shared" si="4"/>
        <v>68.813182703889424</v>
      </c>
      <c r="N53" s="7">
        <f t="shared" si="5"/>
        <v>28.965252559077612</v>
      </c>
      <c r="O53" s="8">
        <f t="shared" si="6"/>
        <v>0.42092592466937956</v>
      </c>
    </row>
    <row r="54" spans="1:15">
      <c r="A54" t="s">
        <v>78</v>
      </c>
      <c r="B54" s="1">
        <v>0.62430555555555556</v>
      </c>
      <c r="C54" s="2">
        <v>38</v>
      </c>
      <c r="D54" s="2">
        <f t="shared" si="17"/>
        <v>38.299999999999997</v>
      </c>
      <c r="E54" s="2">
        <v>27.4</v>
      </c>
      <c r="F54" s="2">
        <f t="shared" si="18"/>
        <v>27.5</v>
      </c>
      <c r="G54" t="s">
        <v>66</v>
      </c>
      <c r="I54">
        <v>0</v>
      </c>
      <c r="J54" s="2">
        <f t="shared" si="2"/>
        <v>38.299999999999997</v>
      </c>
      <c r="K54">
        <v>0.1</v>
      </c>
      <c r="L54" s="2">
        <f t="shared" si="14"/>
        <v>27.6</v>
      </c>
      <c r="M54" s="7">
        <f t="shared" ref="M54" si="19">6.11*10^(7.5*J54/(J54+237.3))</f>
        <v>67.346125928454967</v>
      </c>
      <c r="N54" s="7">
        <f t="shared" ref="N54" si="20">6.11*10^(7.5*L54/(L54+237.3))-(0.000662*1008.35)*(J54-L54)</f>
        <v>29.79501021917028</v>
      </c>
      <c r="O54" s="8">
        <f t="shared" ref="O54" si="21">+N54/M54</f>
        <v>0.44241609756176553</v>
      </c>
    </row>
    <row r="55" spans="1:15">
      <c r="B55" s="1"/>
      <c r="C55" s="1"/>
      <c r="D55" s="2"/>
      <c r="E55" s="2"/>
      <c r="F55" s="2"/>
      <c r="J55" s="2"/>
      <c r="K55" s="2"/>
      <c r="L55" s="2"/>
      <c r="M55" s="7"/>
      <c r="N55" s="7"/>
      <c r="O55" s="8"/>
    </row>
    <row r="56" spans="1:15">
      <c r="B56" s="1"/>
      <c r="C56" s="1"/>
      <c r="D56" s="2"/>
      <c r="E56" s="2"/>
      <c r="F56" s="2"/>
      <c r="J56" s="2"/>
      <c r="K56" s="2"/>
      <c r="L56" s="2"/>
      <c r="M56" s="7"/>
      <c r="N56" s="7"/>
      <c r="O56" s="8"/>
    </row>
    <row r="57" spans="1:15">
      <c r="B57" s="1"/>
      <c r="C57" s="1"/>
      <c r="D57" s="2"/>
      <c r="E57" s="2"/>
      <c r="F57" s="2"/>
      <c r="J57" s="2"/>
      <c r="K57" s="2"/>
      <c r="L57" s="2"/>
      <c r="M57" s="7"/>
      <c r="N57" s="7"/>
      <c r="O57" s="8"/>
    </row>
    <row r="58" spans="1:15">
      <c r="A58" t="s">
        <v>80</v>
      </c>
      <c r="J58">
        <v>36.299999999999997</v>
      </c>
      <c r="L58">
        <v>26.5</v>
      </c>
      <c r="M58" s="7">
        <f t="shared" ref="M58" si="22">6.11*10^(7.5*J58/(J58+237.3))</f>
        <v>60.409744612632053</v>
      </c>
      <c r="N58" s="7">
        <f t="shared" ref="N58" si="23">6.11*10^(7.5*L58/(L58+237.3))-(0.000662*1008.35)*(J58-L58)</f>
        <v>28.088259973325862</v>
      </c>
      <c r="O58" s="8">
        <f t="shared" ref="O58" si="24">+N58/M58</f>
        <v>0.46496240223224566</v>
      </c>
    </row>
    <row r="59" spans="1:15">
      <c r="A59" t="s">
        <v>81</v>
      </c>
      <c r="D59" s="2"/>
      <c r="E59" s="2"/>
      <c r="F59" s="2"/>
      <c r="J59">
        <v>36.299999999999997</v>
      </c>
      <c r="L59">
        <v>26.8</v>
      </c>
      <c r="M59" s="7">
        <f t="shared" ref="M59" si="25">6.11*10^(7.5*J59/(J59+237.3))</f>
        <v>60.409744612632053</v>
      </c>
      <c r="N59" s="7">
        <f t="shared" ref="N59" si="26">6.11*10^(7.5*L59/(L59+237.3))-(0.000662*1008.35)*(J59-L59)</f>
        <v>28.905032520927264</v>
      </c>
      <c r="O59" s="8">
        <f t="shared" ref="O59" si="27">+N59/M59</f>
        <v>0.47848294519826595</v>
      </c>
    </row>
  </sheetData>
  <phoneticPr fontId="1"/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7" workbookViewId="0">
      <selection activeCell="C6" sqref="C6"/>
    </sheetView>
  </sheetViews>
  <sheetFormatPr defaultRowHeight="13.5"/>
  <sheetData>
    <row r="1" spans="1:3" ht="14.25" thickBot="1">
      <c r="B1" t="s">
        <v>67</v>
      </c>
      <c r="C1" t="s">
        <v>68</v>
      </c>
    </row>
    <row r="2" spans="1:3" ht="14.25" thickBot="1">
      <c r="A2" s="13" t="s">
        <v>65</v>
      </c>
      <c r="B2" s="11">
        <f>AVERAGE(観測値!J58:J59)</f>
        <v>36.299999999999997</v>
      </c>
      <c r="C2" s="12">
        <f>AVERAGE(観測値!O58:O59)</f>
        <v>0.47172267371525578</v>
      </c>
    </row>
    <row r="3" spans="1:3">
      <c r="A3" s="13" t="s">
        <v>8</v>
      </c>
      <c r="B3" s="16">
        <f>(観測値!J2+観測値!J11)/2</f>
        <v>36.75</v>
      </c>
      <c r="C3" s="17">
        <f>(観測値!O2+観測値!O11)/2</f>
        <v>0.47938207992288473</v>
      </c>
    </row>
    <row r="4" spans="1:3">
      <c r="A4" s="14" t="s">
        <v>10</v>
      </c>
      <c r="B4" s="37">
        <f>(観測値!J3)</f>
        <v>36.9</v>
      </c>
      <c r="C4" s="38">
        <f>(観測値!O3)</f>
        <v>0.46544649791960285</v>
      </c>
    </row>
    <row r="5" spans="1:3">
      <c r="A5" s="14" t="s">
        <v>12</v>
      </c>
      <c r="B5" s="37">
        <f>(観測値!J4)</f>
        <v>37.300000000000004</v>
      </c>
      <c r="C5" s="38">
        <f>(観測値!O4)</f>
        <v>0.43406780973101727</v>
      </c>
    </row>
    <row r="6" spans="1:3">
      <c r="A6" s="14" t="s">
        <v>14</v>
      </c>
      <c r="B6" s="18">
        <f>(観測値!J5+観測値!J14)/2</f>
        <v>36.900000000000006</v>
      </c>
      <c r="C6" s="19">
        <f>(観測値!O5+観測値!O14)/2</f>
        <v>0.47018111286093467</v>
      </c>
    </row>
    <row r="7" spans="1:3">
      <c r="A7" s="14" t="s">
        <v>16</v>
      </c>
      <c r="B7" s="18">
        <f>(観測値!J6+観測値!J15)/2</f>
        <v>35.700000000000003</v>
      </c>
      <c r="C7" s="19">
        <f>(観測値!O6+観測値!O15)/2</f>
        <v>0.51882213453014792</v>
      </c>
    </row>
    <row r="8" spans="1:3">
      <c r="A8" s="14" t="s">
        <v>18</v>
      </c>
      <c r="B8" s="18">
        <f>(観測値!J7+観測値!J16)/2</f>
        <v>35</v>
      </c>
      <c r="C8" s="19">
        <f>(観測値!O7+観測値!O16)/2</f>
        <v>0.54439746316305182</v>
      </c>
    </row>
    <row r="9" spans="1:3">
      <c r="A9" s="14" t="s">
        <v>20</v>
      </c>
      <c r="B9" s="18">
        <f>(観測値!J8+観測値!J17)/2</f>
        <v>34.900000000000006</v>
      </c>
      <c r="C9" s="39">
        <f>(観測値!O8+観測値!O17)/2</f>
        <v>0.55323966679494108</v>
      </c>
    </row>
    <row r="10" spans="1:3" ht="14.25" thickBot="1">
      <c r="A10" s="14" t="s">
        <v>75</v>
      </c>
      <c r="B10" s="18">
        <f>(観測値!J9+観測値!J18)/2</f>
        <v>36.299999999999997</v>
      </c>
      <c r="C10" s="38">
        <f>(観測値!O9)</f>
        <v>0.49360996207528501</v>
      </c>
    </row>
    <row r="11" spans="1:3">
      <c r="A11" s="13" t="s">
        <v>22</v>
      </c>
      <c r="B11" s="16">
        <f>(観測値!J20+観測値!J29)/2</f>
        <v>36.799999999999997</v>
      </c>
      <c r="C11" s="41">
        <f>(観測値!O20+観測値!O29)/2</f>
        <v>0.46042856146065714</v>
      </c>
    </row>
    <row r="12" spans="1:3">
      <c r="A12" s="14" t="s">
        <v>24</v>
      </c>
      <c r="B12" s="18">
        <f>(観測値!J21+観測値!J30)/2</f>
        <v>36.25</v>
      </c>
      <c r="C12" s="39">
        <f>(観測値!O21+観測値!O30)/2</f>
        <v>0.4780936715803516</v>
      </c>
    </row>
    <row r="13" spans="1:3">
      <c r="A13" s="14" t="s">
        <v>26</v>
      </c>
      <c r="B13" s="18">
        <f>(観測値!J22+観測値!J31)/2</f>
        <v>37</v>
      </c>
      <c r="C13" s="39">
        <f>(観測値!O22+観測値!O31)/2</f>
        <v>0.45988419245595313</v>
      </c>
    </row>
    <row r="14" spans="1:3">
      <c r="A14" s="14" t="s">
        <v>28</v>
      </c>
      <c r="B14" s="18">
        <f>(観測値!J23+観測値!J32)/2</f>
        <v>36.75</v>
      </c>
      <c r="C14" s="39">
        <f>(観測値!O23+観測値!O32)/2</f>
        <v>0.4710254526603127</v>
      </c>
    </row>
    <row r="15" spans="1:3">
      <c r="A15" s="14" t="s">
        <v>30</v>
      </c>
      <c r="B15" s="18">
        <f>(観測値!J24+観測値!J33)/2</f>
        <v>37.700000000000003</v>
      </c>
      <c r="C15" s="39">
        <f>(観測値!O24+観測値!O33)/2</f>
        <v>0.42544612148680971</v>
      </c>
    </row>
    <row r="16" spans="1:3">
      <c r="A16" s="14" t="s">
        <v>32</v>
      </c>
      <c r="B16" s="18">
        <f>(観測値!J25+観測値!J34)/2</f>
        <v>38.4</v>
      </c>
      <c r="C16" s="39">
        <f>(観測値!O25+観測値!O34)/2</f>
        <v>0.41442384033845847</v>
      </c>
    </row>
    <row r="17" spans="1:6">
      <c r="A17" s="14" t="s">
        <v>34</v>
      </c>
      <c r="B17" s="18">
        <f>(観測値!J26+観測値!J35)/2</f>
        <v>37.4</v>
      </c>
      <c r="C17" s="39">
        <f>(観測値!O26+観測値!O35)/2</f>
        <v>0.43307063144982239</v>
      </c>
    </row>
    <row r="18" spans="1:6" ht="14.25" thickBot="1">
      <c r="A18" s="15" t="s">
        <v>76</v>
      </c>
      <c r="B18" s="20">
        <f>(観測値!J27+観測値!J36)/2</f>
        <v>36.9</v>
      </c>
      <c r="C18" s="40">
        <f>(観測値!O27+観測値!O36)/2</f>
        <v>0.4460006296701689</v>
      </c>
    </row>
    <row r="19" spans="1:6">
      <c r="A19" s="14" t="s">
        <v>36</v>
      </c>
      <c r="B19" s="18">
        <f>(観測値!J38+観測値!J47)/2</f>
        <v>38.349999999999994</v>
      </c>
      <c r="C19" s="19">
        <f>(観測値!O38+観測値!O47)/2</f>
        <v>0.42649128856741558</v>
      </c>
    </row>
    <row r="20" spans="1:6">
      <c r="A20" s="14" t="s">
        <v>38</v>
      </c>
      <c r="B20" s="18">
        <f>(観測値!J39+観測値!J48)/2</f>
        <v>36.700000000000003</v>
      </c>
      <c r="C20" s="19">
        <f>(観測値!O39+観測値!O48)/2</f>
        <v>0.45508473804062277</v>
      </c>
    </row>
    <row r="21" spans="1:6">
      <c r="A21" s="14" t="s">
        <v>40</v>
      </c>
      <c r="B21" s="18">
        <f>(観測値!J40+観測値!J49)/2</f>
        <v>38.349999999999994</v>
      </c>
      <c r="C21" s="19">
        <f>(観測値!O40+観測値!O49)/2</f>
        <v>0.43034411806293238</v>
      </c>
    </row>
    <row r="22" spans="1:6">
      <c r="A22" s="14" t="s">
        <v>42</v>
      </c>
      <c r="B22" s="18">
        <f>(観測値!J41+観測値!J50)/2</f>
        <v>39.4</v>
      </c>
      <c r="C22" s="19">
        <f>(観測値!O41+観測値!O50)/2</f>
        <v>0.44329018889231292</v>
      </c>
    </row>
    <row r="23" spans="1:6">
      <c r="A23" s="14" t="s">
        <v>44</v>
      </c>
      <c r="B23" s="22">
        <f>(観測値!J42+観測値!J51)/2</f>
        <v>38.6</v>
      </c>
      <c r="C23" s="19">
        <f>(観測値!O42+観測値!O51)/2</f>
        <v>0.40999889792606542</v>
      </c>
    </row>
    <row r="24" spans="1:6">
      <c r="A24" s="14" t="s">
        <v>46</v>
      </c>
      <c r="B24" s="18">
        <f>(観測値!J43+観測値!J52)/2</f>
        <v>37.25</v>
      </c>
      <c r="C24" s="19">
        <f>(観測値!O43+観測値!O52)/2</f>
        <v>0.43577196168188936</v>
      </c>
    </row>
    <row r="25" spans="1:6">
      <c r="A25" s="14" t="s">
        <v>48</v>
      </c>
      <c r="B25" s="18">
        <f>(観測値!J44+観測値!J53)/2</f>
        <v>38.049999999999997</v>
      </c>
      <c r="C25" s="19">
        <f>(観測値!O44+観測値!O53)/2</f>
        <v>0.4321920511256882</v>
      </c>
    </row>
    <row r="26" spans="1:6" ht="14.25" thickBot="1">
      <c r="A26" s="15" t="s">
        <v>77</v>
      </c>
      <c r="B26" s="20">
        <f>(観測値!J45+観測値!J54)/2</f>
        <v>37.75</v>
      </c>
      <c r="C26" s="21">
        <f>(観測値!O45+観測値!O54)/2</f>
        <v>0.45294912712163093</v>
      </c>
    </row>
    <row r="27" spans="1:6">
      <c r="B27" s="2"/>
      <c r="C27" s="8"/>
    </row>
    <row r="28" spans="1:6">
      <c r="B28" s="2"/>
      <c r="C28" s="8"/>
    </row>
    <row r="32" spans="1:6">
      <c r="F32" t="s">
        <v>69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同時観測</vt:lpstr>
      <vt:lpstr>観測値</vt:lpstr>
      <vt:lpstr>確定値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2019-07-14T00:42:08Z</dcterms:created>
  <dcterms:modified xsi:type="dcterms:W3CDTF">2024-07-13T04:47:58Z</dcterms:modified>
</cp:coreProperties>
</file>