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niv\駒沢大学\k2025\q-observation\"/>
    </mc:Choice>
  </mc:AlternateContent>
  <bookViews>
    <workbookView xWindow="0" yWindow="0" windowWidth="22680" windowHeight="10275"/>
  </bookViews>
  <sheets>
    <sheet name="同時観測" sheetId="1" r:id="rId1"/>
    <sheet name="観測値" sheetId="4" r:id="rId2"/>
    <sheet name="確定値" sheetId="5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9" i="4" l="1"/>
  <c r="L58" i="4"/>
  <c r="J59" i="4"/>
  <c r="J58" i="4"/>
  <c r="O52" i="4"/>
  <c r="N53" i="4"/>
  <c r="N52" i="4"/>
  <c r="M53" i="4"/>
  <c r="M52" i="4"/>
  <c r="L53" i="4"/>
  <c r="L52" i="4"/>
  <c r="J54" i="4"/>
  <c r="J53" i="4"/>
  <c r="J52" i="4"/>
  <c r="F54" i="4"/>
  <c r="F53" i="4"/>
  <c r="F52" i="4"/>
  <c r="F48" i="4"/>
  <c r="F47" i="4"/>
  <c r="D54" i="4"/>
  <c r="D53" i="4"/>
  <c r="D52" i="4"/>
  <c r="D48" i="4"/>
  <c r="D47" i="4"/>
  <c r="F45" i="4"/>
  <c r="F44" i="4"/>
  <c r="F43" i="4"/>
  <c r="F39" i="4"/>
  <c r="F38" i="4"/>
  <c r="D45" i="4"/>
  <c r="D44" i="4"/>
  <c r="D43" i="4"/>
  <c r="D39" i="4"/>
  <c r="D38" i="4"/>
  <c r="F36" i="4"/>
  <c r="F35" i="4"/>
  <c r="F31" i="4"/>
  <c r="F30" i="4"/>
  <c r="F29" i="4"/>
  <c r="D36" i="4"/>
  <c r="D35" i="4"/>
  <c r="D31" i="4"/>
  <c r="D30" i="4"/>
  <c r="D29" i="4"/>
  <c r="F27" i="4"/>
  <c r="F26" i="4"/>
  <c r="F22" i="4"/>
  <c r="F21" i="4"/>
  <c r="F20" i="4"/>
  <c r="D27" i="4"/>
  <c r="D26" i="4"/>
  <c r="D22" i="4"/>
  <c r="D21" i="4"/>
  <c r="D20" i="4"/>
  <c r="O18" i="4"/>
  <c r="N18" i="4"/>
  <c r="L18" i="4"/>
  <c r="O14" i="4"/>
  <c r="O13" i="4"/>
  <c r="O12" i="4"/>
  <c r="J18" i="4"/>
  <c r="J14" i="4"/>
  <c r="J13" i="4"/>
  <c r="J12" i="4"/>
  <c r="F18" i="4"/>
  <c r="F14" i="4"/>
  <c r="F13" i="4"/>
  <c r="F12" i="4"/>
  <c r="F11" i="4"/>
  <c r="F9" i="4"/>
  <c r="D18" i="4"/>
  <c r="D14" i="4"/>
  <c r="D13" i="4"/>
  <c r="D12" i="4"/>
  <c r="D11" i="4"/>
  <c r="F5" i="4"/>
  <c r="F4" i="4"/>
  <c r="F3" i="4"/>
  <c r="F2" i="4"/>
  <c r="D9" i="4"/>
  <c r="D5" i="4"/>
  <c r="D4" i="4"/>
  <c r="D3" i="4"/>
  <c r="D2" i="4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D25" i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24" i="1"/>
  <c r="D23" i="1"/>
  <c r="B24" i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23" i="1"/>
  <c r="K11" i="1"/>
  <c r="F13" i="1" s="1"/>
  <c r="L29" i="4" l="1"/>
  <c r="L36" i="4"/>
  <c r="L35" i="4"/>
  <c r="L31" i="4"/>
  <c r="L30" i="4"/>
  <c r="K10" i="1" l="1"/>
  <c r="K4" i="1"/>
  <c r="F6" i="1" s="1"/>
  <c r="K3" i="1"/>
  <c r="H5" i="1" s="1"/>
  <c r="F5" i="1" l="1"/>
  <c r="D5" i="1"/>
  <c r="E5" i="1"/>
  <c r="G5" i="1"/>
  <c r="G6" i="1"/>
  <c r="H6" i="1"/>
  <c r="D6" i="1"/>
  <c r="E6" i="1"/>
  <c r="B2" i="5" l="1"/>
  <c r="L54" i="4"/>
  <c r="L48" i="4"/>
  <c r="L47" i="4"/>
  <c r="L45" i="4"/>
  <c r="L44" i="4"/>
  <c r="L43" i="4"/>
  <c r="L39" i="4"/>
  <c r="L38" i="4"/>
  <c r="L27" i="4"/>
  <c r="L26" i="4"/>
  <c r="L22" i="4"/>
  <c r="L21" i="4"/>
  <c r="L20" i="4"/>
  <c r="L14" i="4"/>
  <c r="L13" i="4"/>
  <c r="L12" i="4"/>
  <c r="L11" i="4"/>
  <c r="L9" i="4"/>
  <c r="L5" i="4"/>
  <c r="L4" i="4"/>
  <c r="L3" i="4"/>
  <c r="L2" i="4"/>
  <c r="J48" i="4"/>
  <c r="J47" i="4"/>
  <c r="J45" i="4"/>
  <c r="J44" i="4"/>
  <c r="J43" i="4"/>
  <c r="J39" i="4"/>
  <c r="J38" i="4"/>
  <c r="J36" i="4"/>
  <c r="N36" i="4" s="1"/>
  <c r="J35" i="4"/>
  <c r="N35" i="4" s="1"/>
  <c r="J31" i="4"/>
  <c r="N31" i="4" s="1"/>
  <c r="J30" i="4"/>
  <c r="N30" i="4" s="1"/>
  <c r="J29" i="4"/>
  <c r="N29" i="4" s="1"/>
  <c r="J27" i="4"/>
  <c r="J26" i="4"/>
  <c r="J22" i="4"/>
  <c r="J21" i="4"/>
  <c r="J20" i="4"/>
  <c r="J11" i="4"/>
  <c r="J9" i="4"/>
  <c r="J5" i="4"/>
  <c r="J4" i="4"/>
  <c r="B5" i="5" s="1"/>
  <c r="J3" i="4"/>
  <c r="B4" i="5" s="1"/>
  <c r="J2" i="4"/>
  <c r="F7" i="1"/>
  <c r="F12" i="1"/>
  <c r="F14" i="1" s="1"/>
  <c r="B26" i="5" l="1"/>
  <c r="B25" i="5"/>
  <c r="N58" i="4"/>
  <c r="M58" i="4"/>
  <c r="N54" i="4"/>
  <c r="M54" i="4"/>
  <c r="B24" i="5"/>
  <c r="B20" i="5"/>
  <c r="B19" i="5"/>
  <c r="M36" i="4"/>
  <c r="O36" i="4" s="1"/>
  <c r="M35" i="4"/>
  <c r="O35" i="4" s="1"/>
  <c r="M31" i="4"/>
  <c r="O31" i="4" s="1"/>
  <c r="B12" i="5"/>
  <c r="M29" i="4"/>
  <c r="O29" i="4" s="1"/>
  <c r="B18" i="5"/>
  <c r="B17" i="5"/>
  <c r="B13" i="5"/>
  <c r="B11" i="5"/>
  <c r="M18" i="4"/>
  <c r="M9" i="4"/>
  <c r="B6" i="5"/>
  <c r="N45" i="4"/>
  <c r="M45" i="4"/>
  <c r="H12" i="1"/>
  <c r="D7" i="1"/>
  <c r="O58" i="4" l="1"/>
  <c r="O45" i="4"/>
  <c r="O54" i="4"/>
  <c r="M30" i="4"/>
  <c r="O30" i="4" s="1"/>
  <c r="M27" i="4"/>
  <c r="N27" i="4"/>
  <c r="B3" i="5"/>
  <c r="B10" i="5"/>
  <c r="N9" i="4"/>
  <c r="O9" i="4" s="1"/>
  <c r="C10" i="5" s="1"/>
  <c r="C12" i="1"/>
  <c r="D12" i="1"/>
  <c r="G12" i="1"/>
  <c r="E12" i="1"/>
  <c r="E7" i="1"/>
  <c r="G13" i="1"/>
  <c r="H13" i="1"/>
  <c r="H14" i="1" s="1"/>
  <c r="C13" i="1"/>
  <c r="D13" i="1"/>
  <c r="E13" i="1"/>
  <c r="C6" i="1"/>
  <c r="C5" i="1"/>
  <c r="N59" i="4"/>
  <c r="M59" i="4"/>
  <c r="M5" i="4"/>
  <c r="M12" i="4"/>
  <c r="M20" i="4"/>
  <c r="M44" i="4"/>
  <c r="M47" i="4"/>
  <c r="M48" i="4"/>
  <c r="N48" i="4"/>
  <c r="N47" i="4"/>
  <c r="N20" i="4"/>
  <c r="M39" i="4"/>
  <c r="M38" i="4"/>
  <c r="N22" i="4"/>
  <c r="M21" i="4"/>
  <c r="N14" i="4"/>
  <c r="M13" i="4"/>
  <c r="N12" i="4"/>
  <c r="M11" i="4"/>
  <c r="M2" i="4"/>
  <c r="O59" i="4" l="1"/>
  <c r="C2" i="5" s="1"/>
  <c r="C26" i="5"/>
  <c r="O27" i="4"/>
  <c r="C18" i="5" s="1"/>
  <c r="G14" i="1"/>
  <c r="G7" i="1"/>
  <c r="C14" i="1"/>
  <c r="E14" i="1"/>
  <c r="D14" i="1"/>
  <c r="C7" i="1"/>
  <c r="H7" i="1"/>
  <c r="O53" i="4"/>
  <c r="N44" i="4"/>
  <c r="O44" i="4" s="1"/>
  <c r="N43" i="4"/>
  <c r="M43" i="4"/>
  <c r="N39" i="4"/>
  <c r="O39" i="4" s="1"/>
  <c r="N38" i="4"/>
  <c r="O38" i="4" s="1"/>
  <c r="N26" i="4"/>
  <c r="O20" i="4"/>
  <c r="C11" i="5" s="1"/>
  <c r="M26" i="4"/>
  <c r="M22" i="4"/>
  <c r="O22" i="4" s="1"/>
  <c r="C13" i="5" s="1"/>
  <c r="N21" i="4"/>
  <c r="O21" i="4" s="1"/>
  <c r="C12" i="5" s="1"/>
  <c r="M14" i="4"/>
  <c r="N13" i="4"/>
  <c r="N11" i="4"/>
  <c r="O11" i="4" s="1"/>
  <c r="N5" i="4"/>
  <c r="O5" i="4" s="1"/>
  <c r="N4" i="4"/>
  <c r="N3" i="4"/>
  <c r="M4" i="4"/>
  <c r="M3" i="4"/>
  <c r="N2" i="4"/>
  <c r="O2" i="4" s="1"/>
  <c r="O47" i="4"/>
  <c r="O48" i="4"/>
  <c r="O43" i="4" l="1"/>
  <c r="C24" i="5" s="1"/>
  <c r="C20" i="5"/>
  <c r="C25" i="5"/>
  <c r="C19" i="5"/>
  <c r="C6" i="5"/>
  <c r="C3" i="5"/>
  <c r="O26" i="4"/>
  <c r="C17" i="5" s="1"/>
  <c r="O4" i="4"/>
  <c r="C5" i="5" s="1"/>
  <c r="O3" i="4"/>
  <c r="C4" i="5" s="1"/>
</calcChain>
</file>

<file path=xl/sharedStrings.xml><?xml version="1.0" encoding="utf-8"?>
<sst xmlns="http://schemas.openxmlformats.org/spreadsheetml/2006/main" count="171" uniqueCount="96">
  <si>
    <t>駅前時計</t>
    <rPh sb="0" eb="2">
      <t>エキマエ</t>
    </rPh>
    <rPh sb="2" eb="4">
      <t>トケイ</t>
    </rPh>
    <phoneticPr fontId="1"/>
  </si>
  <si>
    <t>駅前反時計</t>
    <rPh sb="0" eb="2">
      <t>エキマエ</t>
    </rPh>
    <rPh sb="2" eb="3">
      <t>ハン</t>
    </rPh>
    <rPh sb="3" eb="5">
      <t>トケイ</t>
    </rPh>
    <phoneticPr fontId="1"/>
  </si>
  <si>
    <t>公園時計</t>
    <rPh sb="0" eb="2">
      <t>コウエン</t>
    </rPh>
    <rPh sb="2" eb="4">
      <t>トケイ</t>
    </rPh>
    <phoneticPr fontId="1"/>
  </si>
  <si>
    <t>公園反時計</t>
    <rPh sb="0" eb="2">
      <t>コウエン</t>
    </rPh>
    <rPh sb="2" eb="3">
      <t>ハン</t>
    </rPh>
    <rPh sb="3" eb="5">
      <t>トケイ</t>
    </rPh>
    <phoneticPr fontId="1"/>
  </si>
  <si>
    <t>深沢時計</t>
    <rPh sb="0" eb="2">
      <t>フカザワ</t>
    </rPh>
    <rPh sb="2" eb="4">
      <t>トケイ</t>
    </rPh>
    <phoneticPr fontId="1"/>
  </si>
  <si>
    <t>深沢反時計</t>
    <rPh sb="0" eb="2">
      <t>フカザワ</t>
    </rPh>
    <rPh sb="2" eb="3">
      <t>ハン</t>
    </rPh>
    <rPh sb="3" eb="5">
      <t>トケイ</t>
    </rPh>
    <phoneticPr fontId="1"/>
  </si>
  <si>
    <t>START</t>
    <phoneticPr fontId="1"/>
  </si>
  <si>
    <t>GOAL</t>
    <phoneticPr fontId="1"/>
  </si>
  <si>
    <t>A1</t>
  </si>
  <si>
    <t>A1</t>
    <phoneticPr fontId="1"/>
  </si>
  <si>
    <t>A2</t>
  </si>
  <si>
    <t>A2</t>
    <phoneticPr fontId="1"/>
  </si>
  <si>
    <t>A3</t>
  </si>
  <si>
    <t>A3</t>
    <phoneticPr fontId="1"/>
  </si>
  <si>
    <t>A4</t>
  </si>
  <si>
    <t>A4</t>
    <phoneticPr fontId="1"/>
  </si>
  <si>
    <t>A5</t>
  </si>
  <si>
    <t>A5</t>
    <phoneticPr fontId="1"/>
  </si>
  <si>
    <t>A6</t>
  </si>
  <si>
    <t>A6</t>
    <phoneticPr fontId="1"/>
  </si>
  <si>
    <t>A7</t>
  </si>
  <si>
    <t>A7</t>
    <phoneticPr fontId="1"/>
  </si>
  <si>
    <t>B1</t>
  </si>
  <si>
    <t>B1</t>
    <phoneticPr fontId="1"/>
  </si>
  <si>
    <t>B2</t>
  </si>
  <si>
    <t>B2</t>
    <phoneticPr fontId="1"/>
  </si>
  <si>
    <t>B3</t>
  </si>
  <si>
    <t>B3</t>
    <phoneticPr fontId="1"/>
  </si>
  <si>
    <t>B4</t>
  </si>
  <si>
    <t>B4</t>
    <phoneticPr fontId="1"/>
  </si>
  <si>
    <t>B5</t>
  </si>
  <si>
    <t>B5</t>
    <phoneticPr fontId="1"/>
  </si>
  <si>
    <t>B6</t>
  </si>
  <si>
    <t>B6</t>
    <phoneticPr fontId="1"/>
  </si>
  <si>
    <t>B7</t>
  </si>
  <si>
    <t>B7</t>
    <phoneticPr fontId="1"/>
  </si>
  <si>
    <t>C1</t>
  </si>
  <si>
    <t>C1</t>
    <phoneticPr fontId="1"/>
  </si>
  <si>
    <t>C2</t>
  </si>
  <si>
    <t>C2</t>
    <phoneticPr fontId="1"/>
  </si>
  <si>
    <t>C3</t>
  </si>
  <si>
    <t>C3</t>
    <phoneticPr fontId="1"/>
  </si>
  <si>
    <t>C4</t>
  </si>
  <si>
    <t>C4</t>
    <phoneticPr fontId="1"/>
  </si>
  <si>
    <t>C5</t>
  </si>
  <si>
    <t>C5</t>
    <phoneticPr fontId="1"/>
  </si>
  <si>
    <t>C6</t>
  </si>
  <si>
    <t>C6</t>
    <phoneticPr fontId="1"/>
  </si>
  <si>
    <t>C7</t>
  </si>
  <si>
    <t>C7</t>
    <phoneticPr fontId="1"/>
  </si>
  <si>
    <t>南</t>
    <rPh sb="0" eb="1">
      <t>ミナミ</t>
    </rPh>
    <phoneticPr fontId="1"/>
  </si>
  <si>
    <t>北東</t>
    <rPh sb="0" eb="2">
      <t>ホクトウ</t>
    </rPh>
    <phoneticPr fontId="1"/>
  </si>
  <si>
    <t>南東</t>
    <rPh sb="0" eb="2">
      <t>ナントウ</t>
    </rPh>
    <phoneticPr fontId="1"/>
  </si>
  <si>
    <t>西</t>
    <rPh sb="0" eb="1">
      <t>ニシ</t>
    </rPh>
    <phoneticPr fontId="1"/>
  </si>
  <si>
    <t>風向き</t>
    <rPh sb="0" eb="2">
      <t>カザム</t>
    </rPh>
    <phoneticPr fontId="1"/>
  </si>
  <si>
    <t>平均</t>
    <rPh sb="0" eb="2">
      <t>ヘイキン</t>
    </rPh>
    <phoneticPr fontId="1"/>
  </si>
  <si>
    <t>器差補正S</t>
    <rPh sb="0" eb="4">
      <t>キサホセイ</t>
    </rPh>
    <phoneticPr fontId="1"/>
  </si>
  <si>
    <t>器差補正G</t>
    <rPh sb="0" eb="4">
      <t>キサホセイ</t>
    </rPh>
    <phoneticPr fontId="1"/>
  </si>
  <si>
    <t>風向</t>
    <rPh sb="0" eb="2">
      <t>フウコウ</t>
    </rPh>
    <phoneticPr fontId="1"/>
  </si>
  <si>
    <t>補正後乾球</t>
    <rPh sb="0" eb="2">
      <t>ホセイ</t>
    </rPh>
    <rPh sb="2" eb="3">
      <t>ゴ</t>
    </rPh>
    <rPh sb="3" eb="5">
      <t>カンキュウ</t>
    </rPh>
    <phoneticPr fontId="1"/>
  </si>
  <si>
    <t>補正後湿球</t>
    <rPh sb="0" eb="2">
      <t>ホセイ</t>
    </rPh>
    <rPh sb="2" eb="3">
      <t>ゴ</t>
    </rPh>
    <rPh sb="3" eb="4">
      <t>シツ</t>
    </rPh>
    <rPh sb="4" eb="5">
      <t>キュウ</t>
    </rPh>
    <phoneticPr fontId="1"/>
  </si>
  <si>
    <t>湿球水蒸気圧</t>
    <rPh sb="0" eb="1">
      <t>シツ</t>
    </rPh>
    <rPh sb="1" eb="2">
      <t>キュウ</t>
    </rPh>
    <rPh sb="2" eb="5">
      <t>スイジョウキ</t>
    </rPh>
    <rPh sb="5" eb="6">
      <t>アツ</t>
    </rPh>
    <phoneticPr fontId="1"/>
  </si>
  <si>
    <t>乾球水蒸気圧</t>
    <rPh sb="0" eb="2">
      <t>カンキュウ</t>
    </rPh>
    <rPh sb="2" eb="5">
      <t>スイジョウキ</t>
    </rPh>
    <rPh sb="5" eb="6">
      <t>アツ</t>
    </rPh>
    <phoneticPr fontId="1"/>
  </si>
  <si>
    <t>相対湿度</t>
    <rPh sb="0" eb="2">
      <t>ソウタイ</t>
    </rPh>
    <rPh sb="2" eb="4">
      <t>シツド</t>
    </rPh>
    <phoneticPr fontId="1"/>
  </si>
  <si>
    <t>SG</t>
  </si>
  <si>
    <t>南西</t>
    <rPh sb="0" eb="2">
      <t>ナンセイ</t>
    </rPh>
    <phoneticPr fontId="1"/>
  </si>
  <si>
    <t>気温</t>
    <rPh sb="0" eb="2">
      <t>キオン</t>
    </rPh>
    <phoneticPr fontId="1"/>
  </si>
  <si>
    <t>湿度</t>
    <rPh sb="0" eb="2">
      <t>シツド</t>
    </rPh>
    <phoneticPr fontId="1"/>
  </si>
  <si>
    <t>　</t>
    <phoneticPr fontId="1"/>
  </si>
  <si>
    <t>乾球</t>
    <rPh sb="0" eb="2">
      <t>カンキュウ</t>
    </rPh>
    <phoneticPr fontId="1"/>
  </si>
  <si>
    <t>湿球</t>
    <rPh sb="0" eb="1">
      <t>シツ</t>
    </rPh>
    <rPh sb="1" eb="2">
      <t>キュウ</t>
    </rPh>
    <phoneticPr fontId="1"/>
  </si>
  <si>
    <t>東</t>
    <rPh sb="0" eb="1">
      <t>ヒガシ</t>
    </rPh>
    <phoneticPr fontId="1"/>
  </si>
  <si>
    <t>A8</t>
    <phoneticPr fontId="1"/>
  </si>
  <si>
    <t>A8</t>
    <phoneticPr fontId="1"/>
  </si>
  <si>
    <t>B8</t>
    <phoneticPr fontId="1"/>
  </si>
  <si>
    <t>C8</t>
    <phoneticPr fontId="1"/>
  </si>
  <si>
    <t>C8</t>
    <phoneticPr fontId="1"/>
  </si>
  <si>
    <t>北</t>
    <rPh sb="0" eb="1">
      <t>キタ</t>
    </rPh>
    <phoneticPr fontId="1"/>
  </si>
  <si>
    <t>S</t>
    <phoneticPr fontId="1"/>
  </si>
  <si>
    <t>G</t>
    <phoneticPr fontId="1"/>
  </si>
  <si>
    <t>時刻補正</t>
    <rPh sb="0" eb="4">
      <t>ジコクホセイ</t>
    </rPh>
    <phoneticPr fontId="1"/>
  </si>
  <si>
    <t>時刻補正</t>
    <rPh sb="0" eb="2">
      <t>ジコク</t>
    </rPh>
    <rPh sb="2" eb="4">
      <t>ホセイ</t>
    </rPh>
    <phoneticPr fontId="1"/>
  </si>
  <si>
    <t>北西</t>
    <rPh sb="0" eb="2">
      <t>ホクセイ</t>
    </rPh>
    <phoneticPr fontId="1"/>
  </si>
  <si>
    <t>補正量</t>
    <rPh sb="0" eb="3">
      <t>ホセイリョウ</t>
    </rPh>
    <phoneticPr fontId="1"/>
  </si>
  <si>
    <t>乾球</t>
    <rPh sb="0" eb="2">
      <t>カンキュウ</t>
    </rPh>
    <phoneticPr fontId="1"/>
  </si>
  <si>
    <t>補正後</t>
    <rPh sb="0" eb="2">
      <t>ホセイ</t>
    </rPh>
    <rPh sb="2" eb="3">
      <t>ゴ</t>
    </rPh>
    <phoneticPr fontId="1"/>
  </si>
  <si>
    <t>湿球</t>
    <rPh sb="0" eb="2">
      <t>シツキュウ</t>
    </rPh>
    <phoneticPr fontId="1"/>
  </si>
  <si>
    <t>補正後</t>
    <rPh sb="0" eb="3">
      <t>ホセイゴ</t>
    </rPh>
    <phoneticPr fontId="1"/>
  </si>
  <si>
    <t>南南東</t>
    <rPh sb="0" eb="3">
      <t>ナンナントウ</t>
    </rPh>
    <phoneticPr fontId="1"/>
  </si>
  <si>
    <t>器差補正量</t>
    <rPh sb="0" eb="4">
      <t>キサホセイ</t>
    </rPh>
    <rPh sb="4" eb="5">
      <t>リョウ</t>
    </rPh>
    <phoneticPr fontId="1"/>
  </si>
  <si>
    <t>乾球</t>
    <rPh sb="0" eb="2">
      <t>カンキュウ</t>
    </rPh>
    <phoneticPr fontId="1"/>
  </si>
  <si>
    <t>湿球</t>
    <rPh sb="0" eb="2">
      <t>シツキュウ</t>
    </rPh>
    <phoneticPr fontId="1"/>
  </si>
  <si>
    <t>補正量</t>
    <rPh sb="0" eb="3">
      <t>ホセイリョウ</t>
    </rPh>
    <phoneticPr fontId="1"/>
  </si>
  <si>
    <t>北東</t>
    <rPh sb="0" eb="2">
      <t>ホクトウ</t>
    </rPh>
    <phoneticPr fontId="1"/>
  </si>
  <si>
    <t>不定</t>
    <rPh sb="0" eb="2">
      <t>フテイ</t>
    </rPh>
    <phoneticPr fontId="1"/>
  </si>
  <si>
    <t>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</si>
</sst>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\℃"/>
    <numFmt numFmtId="177" formatCode="0.0&quot;ｈPa&quot;"/>
    <numFmt numFmtId="178" formatCode="0.0_ "/>
    <numFmt numFmtId="181" formatCode="0.0_);[Red]\(0.0\)"/>
  </numFmts>
  <fonts count="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20" fontId="0" fillId="0" borderId="0" xfId="0" applyNumberFormat="1">
      <alignment vertical="center"/>
    </xf>
    <xf numFmtId="176" fontId="0" fillId="0" borderId="0" xfId="0" applyNumberFormat="1">
      <alignment vertical="center"/>
    </xf>
    <xf numFmtId="176" fontId="2" fillId="0" borderId="0" xfId="0" applyNumberFormat="1" applyFont="1">
      <alignment vertical="center"/>
    </xf>
    <xf numFmtId="0" fontId="0" fillId="2" borderId="0" xfId="0" applyFill="1">
      <alignment vertical="center"/>
    </xf>
    <xf numFmtId="20" fontId="0" fillId="2" borderId="0" xfId="0" applyNumberFormat="1" applyFill="1">
      <alignment vertical="center"/>
    </xf>
    <xf numFmtId="176" fontId="0" fillId="2" borderId="0" xfId="0" applyNumberFormat="1" applyFill="1">
      <alignment vertical="center"/>
    </xf>
    <xf numFmtId="177" fontId="0" fillId="0" borderId="0" xfId="0" applyNumberFormat="1">
      <alignment vertical="center"/>
    </xf>
    <xf numFmtId="9" fontId="0" fillId="0" borderId="0" xfId="0" applyNumberFormat="1">
      <alignment vertical="center"/>
    </xf>
    <xf numFmtId="176" fontId="0" fillId="3" borderId="0" xfId="0" applyNumberFormat="1" applyFill="1">
      <alignment vertical="center"/>
    </xf>
    <xf numFmtId="0" fontId="0" fillId="0" borderId="0" xfId="0" quotePrefix="1">
      <alignment vertical="center"/>
    </xf>
    <xf numFmtId="176" fontId="0" fillId="0" borderId="1" xfId="0" applyNumberFormat="1" applyBorder="1">
      <alignment vertical="center"/>
    </xf>
    <xf numFmtId="9" fontId="0" fillId="0" borderId="2" xfId="0" applyNumberForma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176" fontId="3" fillId="0" borderId="0" xfId="0" applyNumberFormat="1" applyFont="1">
      <alignment vertical="center"/>
    </xf>
    <xf numFmtId="176" fontId="0" fillId="0" borderId="0" xfId="0" applyNumberFormat="1" applyFill="1">
      <alignment vertical="center"/>
    </xf>
    <xf numFmtId="176" fontId="2" fillId="0" borderId="0" xfId="0" applyNumberFormat="1" applyFont="1" applyFill="1">
      <alignment vertical="center"/>
    </xf>
    <xf numFmtId="178" fontId="0" fillId="0" borderId="0" xfId="0" applyNumberFormat="1">
      <alignment vertical="center"/>
    </xf>
    <xf numFmtId="176" fontId="4" fillId="0" borderId="0" xfId="0" applyNumberFormat="1" applyFont="1">
      <alignment vertical="center"/>
    </xf>
    <xf numFmtId="20" fontId="0" fillId="0" borderId="0" xfId="0" quotePrefix="1" applyNumberFormat="1">
      <alignment vertical="center"/>
    </xf>
    <xf numFmtId="0" fontId="0" fillId="0" borderId="0" xfId="0" applyFill="1">
      <alignment vertical="center"/>
    </xf>
    <xf numFmtId="0" fontId="0" fillId="0" borderId="9" xfId="0" applyBorder="1">
      <alignment vertical="center"/>
    </xf>
    <xf numFmtId="20" fontId="0" fillId="0" borderId="10" xfId="0" applyNumberFormat="1" applyBorder="1">
      <alignment vertical="center"/>
    </xf>
    <xf numFmtId="176" fontId="0" fillId="0" borderId="10" xfId="0" applyNumberFormat="1" applyBorder="1">
      <alignment vertical="center"/>
    </xf>
    <xf numFmtId="0" fontId="0" fillId="0" borderId="10" xfId="0" applyBorder="1">
      <alignment vertical="center"/>
    </xf>
    <xf numFmtId="177" fontId="0" fillId="0" borderId="10" xfId="0" applyNumberFormat="1" applyBorder="1">
      <alignment vertical="center"/>
    </xf>
    <xf numFmtId="9" fontId="0" fillId="0" borderId="11" xfId="0" applyNumberFormat="1" applyBorder="1">
      <alignment vertical="center"/>
    </xf>
    <xf numFmtId="0" fontId="0" fillId="0" borderId="12" xfId="0" applyBorder="1">
      <alignment vertical="center"/>
    </xf>
    <xf numFmtId="20" fontId="0" fillId="0" borderId="0" xfId="0" applyNumberFormat="1" applyBorder="1">
      <alignment vertical="center"/>
    </xf>
    <xf numFmtId="176" fontId="0" fillId="0" borderId="0" xfId="0" applyNumberFormat="1" applyBorder="1">
      <alignment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176" fontId="0" fillId="0" borderId="0" xfId="0" applyNumberFormat="1" applyFill="1" applyBorder="1">
      <alignment vertical="center"/>
    </xf>
    <xf numFmtId="177" fontId="0" fillId="0" borderId="0" xfId="0" applyNumberFormat="1" applyFill="1" applyBorder="1">
      <alignment vertical="center"/>
    </xf>
    <xf numFmtId="9" fontId="0" fillId="0" borderId="13" xfId="0" applyNumberFormat="1" applyBorder="1">
      <alignment vertical="center"/>
    </xf>
    <xf numFmtId="177" fontId="0" fillId="0" borderId="0" xfId="0" applyNumberFormat="1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176" fontId="0" fillId="0" borderId="15" xfId="0" applyNumberFormat="1" applyBorder="1">
      <alignment vertical="center"/>
    </xf>
    <xf numFmtId="177" fontId="0" fillId="0" borderId="15" xfId="0" applyNumberFormat="1" applyBorder="1">
      <alignment vertical="center"/>
    </xf>
    <xf numFmtId="9" fontId="0" fillId="0" borderId="16" xfId="0" applyNumberFormat="1" applyBorder="1">
      <alignment vertical="center"/>
    </xf>
    <xf numFmtId="0" fontId="0" fillId="0" borderId="9" xfId="0" applyFill="1" applyBorder="1">
      <alignment vertical="center"/>
    </xf>
    <xf numFmtId="20" fontId="0" fillId="0" borderId="10" xfId="0" applyNumberFormat="1" applyFill="1" applyBorder="1">
      <alignment vertical="center"/>
    </xf>
    <xf numFmtId="176" fontId="0" fillId="0" borderId="10" xfId="0" applyNumberForma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0" fontId="0" fillId="0" borderId="10" xfId="0" applyFill="1" applyBorder="1">
      <alignment vertical="center"/>
    </xf>
    <xf numFmtId="177" fontId="0" fillId="0" borderId="10" xfId="0" applyNumberFormat="1" applyFill="1" applyBorder="1">
      <alignment vertical="center"/>
    </xf>
    <xf numFmtId="9" fontId="0" fillId="0" borderId="11" xfId="0" applyNumberFormat="1" applyFill="1" applyBorder="1">
      <alignment vertical="center"/>
    </xf>
    <xf numFmtId="0" fontId="0" fillId="0" borderId="12" xfId="0" applyFill="1" applyBorder="1">
      <alignment vertical="center"/>
    </xf>
    <xf numFmtId="20" fontId="0" fillId="0" borderId="0" xfId="0" applyNumberFormat="1" applyFill="1" applyBorder="1">
      <alignment vertical="center"/>
    </xf>
    <xf numFmtId="176" fontId="2" fillId="0" borderId="0" xfId="0" applyNumberFormat="1" applyFont="1" applyFill="1" applyBorder="1">
      <alignment vertical="center"/>
    </xf>
    <xf numFmtId="9" fontId="0" fillId="0" borderId="13" xfId="0" applyNumberFormat="1" applyFill="1" applyBorder="1">
      <alignment vertical="center"/>
    </xf>
    <xf numFmtId="176" fontId="2" fillId="0" borderId="10" xfId="0" applyNumberFormat="1" applyFont="1" applyBorder="1">
      <alignment vertical="center"/>
    </xf>
    <xf numFmtId="176" fontId="2" fillId="0" borderId="0" xfId="0" applyNumberFormat="1" applyFont="1" applyBorder="1">
      <alignment vertical="center"/>
    </xf>
    <xf numFmtId="20" fontId="0" fillId="0" borderId="15" xfId="0" applyNumberFormat="1" applyBorder="1">
      <alignment vertical="center"/>
    </xf>
    <xf numFmtId="181" fontId="0" fillId="0" borderId="0" xfId="0" applyNumberFormat="1">
      <alignment vertical="center"/>
    </xf>
    <xf numFmtId="9" fontId="2" fillId="0" borderId="3" xfId="0" applyNumberFormat="1" applyFont="1" applyFill="1" applyBorder="1">
      <alignment vertical="center"/>
    </xf>
    <xf numFmtId="176" fontId="0" fillId="0" borderId="1" xfId="0" applyNumberFormat="1" applyFill="1" applyBorder="1">
      <alignment vertical="center"/>
    </xf>
    <xf numFmtId="9" fontId="2" fillId="0" borderId="2" xfId="0" applyNumberFormat="1" applyFont="1" applyFill="1" applyBorder="1">
      <alignment vertical="center"/>
    </xf>
    <xf numFmtId="176" fontId="0" fillId="0" borderId="4" xfId="0" applyNumberFormat="1" applyFill="1" applyBorder="1">
      <alignment vertical="center"/>
    </xf>
    <xf numFmtId="9" fontId="2" fillId="0" borderId="5" xfId="0" applyNumberFormat="1" applyFont="1" applyFill="1" applyBorder="1">
      <alignment vertical="center"/>
    </xf>
    <xf numFmtId="176" fontId="3" fillId="0" borderId="0" xfId="0" applyNumberFormat="1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2"/>
  <sheetViews>
    <sheetView tabSelected="1" workbookViewId="0"/>
  </sheetViews>
  <sheetFormatPr defaultRowHeight="13.5"/>
  <cols>
    <col min="3" max="3" width="10.375" customWidth="1"/>
    <col min="5" max="5" width="8.25" customWidth="1"/>
    <col min="7" max="7" width="9.5" customWidth="1"/>
    <col min="10" max="10" width="5.125" customWidth="1"/>
  </cols>
  <sheetData>
    <row r="2" spans="1:11">
      <c r="A2" t="s">
        <v>69</v>
      </c>
      <c r="C2" t="s">
        <v>0</v>
      </c>
      <c r="D2" t="s">
        <v>1</v>
      </c>
      <c r="E2" t="s">
        <v>2</v>
      </c>
      <c r="F2" t="s">
        <v>3</v>
      </c>
      <c r="G2" t="s">
        <v>4</v>
      </c>
      <c r="H2" t="s">
        <v>5</v>
      </c>
      <c r="K2" s="22" t="s">
        <v>55</v>
      </c>
    </row>
    <row r="3" spans="1:11">
      <c r="A3" t="s">
        <v>6</v>
      </c>
      <c r="B3" s="1">
        <v>0.62013888888888891</v>
      </c>
      <c r="C3" s="3">
        <v>34.799999999999997</v>
      </c>
      <c r="D3" s="16">
        <v>34.799999999999997</v>
      </c>
      <c r="E3" s="3">
        <v>34.6</v>
      </c>
      <c r="F3" s="16">
        <v>34.1</v>
      </c>
      <c r="G3" s="3">
        <v>34.6</v>
      </c>
      <c r="H3" s="3">
        <v>34</v>
      </c>
      <c r="I3" s="3"/>
      <c r="K3" s="17">
        <f>+(C3+D3+E3+F3+G3+H3)/6</f>
        <v>34.483333333333327</v>
      </c>
    </row>
    <row r="4" spans="1:11">
      <c r="A4" t="s">
        <v>7</v>
      </c>
      <c r="B4" s="1">
        <v>0.66180555555555554</v>
      </c>
      <c r="C4" s="2">
        <v>33.799999999999997</v>
      </c>
      <c r="D4" s="2">
        <v>32.799999999999997</v>
      </c>
      <c r="E4" s="2">
        <v>33.9</v>
      </c>
      <c r="F4" s="16">
        <v>33.200000000000003</v>
      </c>
      <c r="G4" s="2">
        <v>32.5</v>
      </c>
      <c r="H4" s="20">
        <v>34.4</v>
      </c>
      <c r="I4" s="2"/>
      <c r="K4" s="17">
        <f>+(C4+D4+E4+F4+G4+H4)/6</f>
        <v>33.43333333333333</v>
      </c>
    </row>
    <row r="5" spans="1:11">
      <c r="A5" t="s">
        <v>56</v>
      </c>
      <c r="B5" s="1"/>
      <c r="C5" s="2">
        <f>+C3-$K3</f>
        <v>0.31666666666666998</v>
      </c>
      <c r="D5" s="2">
        <f t="shared" ref="D5:H5" si="0">+D3-$K3</f>
        <v>0.31666666666666998</v>
      </c>
      <c r="E5" s="2">
        <f t="shared" si="0"/>
        <v>0.11666666666667425</v>
      </c>
      <c r="F5" s="2">
        <f t="shared" si="0"/>
        <v>-0.38333333333332575</v>
      </c>
      <c r="G5" s="2">
        <f t="shared" si="0"/>
        <v>0.11666666666667425</v>
      </c>
      <c r="H5" s="2">
        <f t="shared" si="0"/>
        <v>-0.48333333333332718</v>
      </c>
      <c r="I5" s="2"/>
      <c r="K5" s="17"/>
    </row>
    <row r="6" spans="1:11">
      <c r="A6" t="s">
        <v>57</v>
      </c>
      <c r="B6" s="1"/>
      <c r="C6" s="2">
        <f>+C4-$K4</f>
        <v>0.36666666666666714</v>
      </c>
      <c r="D6" s="2">
        <f t="shared" ref="D6:H6" si="1">+D4-$K4</f>
        <v>-0.63333333333333286</v>
      </c>
      <c r="E6" s="2">
        <f t="shared" si="1"/>
        <v>0.46666666666666856</v>
      </c>
      <c r="F6" s="2">
        <f t="shared" si="1"/>
        <v>-0.23333333333332718</v>
      </c>
      <c r="G6" s="2">
        <f t="shared" si="1"/>
        <v>-0.93333333333333002</v>
      </c>
      <c r="H6" s="2">
        <f t="shared" si="1"/>
        <v>0.96666666666666856</v>
      </c>
      <c r="I6" s="2"/>
      <c r="K6" s="17"/>
    </row>
    <row r="7" spans="1:11">
      <c r="A7" s="4" t="s">
        <v>89</v>
      </c>
      <c r="B7" s="5"/>
      <c r="C7" s="6">
        <f>-AVERAGE(C5:C6)</f>
        <v>-0.34166666666666856</v>
      </c>
      <c r="D7" s="6">
        <f t="shared" ref="D7:H7" si="2">-AVERAGE(D5:D6)</f>
        <v>0.15833333333333144</v>
      </c>
      <c r="E7" s="6">
        <f t="shared" si="2"/>
        <v>-0.2916666666666714</v>
      </c>
      <c r="F7" s="6">
        <f t="shared" si="2"/>
        <v>0.30833333333332646</v>
      </c>
      <c r="G7" s="6">
        <f t="shared" si="2"/>
        <v>0.40833333333332789</v>
      </c>
      <c r="H7" s="6">
        <f t="shared" si="2"/>
        <v>-0.24166666666667069</v>
      </c>
      <c r="I7" s="9"/>
      <c r="K7" s="17"/>
    </row>
    <row r="8" spans="1:11">
      <c r="K8" s="22"/>
    </row>
    <row r="9" spans="1:11">
      <c r="A9" t="s">
        <v>70</v>
      </c>
      <c r="B9" s="1"/>
      <c r="C9" s="2" t="s">
        <v>0</v>
      </c>
      <c r="D9" t="s">
        <v>1</v>
      </c>
      <c r="E9" t="s">
        <v>2</v>
      </c>
      <c r="F9" t="s">
        <v>3</v>
      </c>
      <c r="G9" t="s">
        <v>4</v>
      </c>
      <c r="H9" t="s">
        <v>5</v>
      </c>
      <c r="K9" s="22"/>
    </row>
    <row r="10" spans="1:11">
      <c r="A10" t="s">
        <v>6</v>
      </c>
      <c r="B10" s="1">
        <v>0.62013888888888891</v>
      </c>
      <c r="C10" s="2">
        <v>23.6</v>
      </c>
      <c r="D10" s="2">
        <v>24.2</v>
      </c>
      <c r="E10" s="2">
        <v>24.1</v>
      </c>
      <c r="F10" s="20">
        <v>24.1</v>
      </c>
      <c r="G10" s="2">
        <v>24.8</v>
      </c>
      <c r="H10" s="2">
        <v>24.5</v>
      </c>
      <c r="I10" s="2"/>
      <c r="K10" s="17">
        <f>+(C10+D10+E10+F10+G10+H10)/6</f>
        <v>24.216666666666669</v>
      </c>
    </row>
    <row r="11" spans="1:11">
      <c r="A11" t="s">
        <v>7</v>
      </c>
      <c r="B11" s="1">
        <v>0.66180555555555554</v>
      </c>
      <c r="C11" s="2">
        <v>25.6</v>
      </c>
      <c r="D11" s="2">
        <v>26</v>
      </c>
      <c r="E11" s="2">
        <v>25.8</v>
      </c>
      <c r="F11" s="20">
        <v>26</v>
      </c>
      <c r="G11" s="2">
        <v>26.6</v>
      </c>
      <c r="H11" s="2">
        <v>25.8</v>
      </c>
      <c r="I11" s="2"/>
      <c r="K11" s="17">
        <f>+(C11+D11+E11+F11+G11+H11)/6</f>
        <v>25.966666666666669</v>
      </c>
    </row>
    <row r="12" spans="1:11">
      <c r="A12" t="s">
        <v>56</v>
      </c>
      <c r="B12" s="1"/>
      <c r="C12" s="2">
        <f>+C10-$K10</f>
        <v>-0.61666666666666714</v>
      </c>
      <c r="D12" s="2">
        <f t="shared" ref="D12:H13" si="3">+D10-$K10</f>
        <v>-1.6666666666669272E-2</v>
      </c>
      <c r="E12" s="2">
        <f t="shared" si="3"/>
        <v>-0.11666666666666714</v>
      </c>
      <c r="F12" s="2">
        <f t="shared" ref="F12" si="4">+F10-$K10</f>
        <v>-0.11666666666666714</v>
      </c>
      <c r="G12" s="2">
        <f t="shared" si="3"/>
        <v>0.58333333333333215</v>
      </c>
      <c r="H12" s="2">
        <f t="shared" si="3"/>
        <v>0.28333333333333144</v>
      </c>
      <c r="I12" s="2"/>
      <c r="K12" s="17"/>
    </row>
    <row r="13" spans="1:11">
      <c r="A13" t="s">
        <v>57</v>
      </c>
      <c r="B13" s="1"/>
      <c r="C13" s="2">
        <f>+C11-$K11</f>
        <v>-0.36666666666666714</v>
      </c>
      <c r="D13" s="2">
        <f t="shared" si="3"/>
        <v>3.3333333333331439E-2</v>
      </c>
      <c r="E13" s="2">
        <f t="shared" si="3"/>
        <v>-0.16666666666666785</v>
      </c>
      <c r="F13" s="2">
        <f t="shared" si="3"/>
        <v>3.3333333333331439E-2</v>
      </c>
      <c r="G13" s="2">
        <f t="shared" si="3"/>
        <v>0.63333333333333286</v>
      </c>
      <c r="H13" s="2">
        <f t="shared" si="3"/>
        <v>-0.16666666666666785</v>
      </c>
      <c r="I13" s="2"/>
      <c r="K13" s="17"/>
    </row>
    <row r="14" spans="1:11">
      <c r="A14" s="4" t="s">
        <v>89</v>
      </c>
      <c r="B14" s="5"/>
      <c r="C14" s="6">
        <f>-AVERAGE(C12:C13)</f>
        <v>0.49166666666666714</v>
      </c>
      <c r="D14" s="6">
        <f t="shared" ref="D14:H14" si="5">-AVERAGE(D12:D13)</f>
        <v>-8.3333333333310833E-3</v>
      </c>
      <c r="E14" s="6">
        <f t="shared" si="5"/>
        <v>0.1416666666666675</v>
      </c>
      <c r="F14" s="6">
        <f t="shared" si="5"/>
        <v>4.1666666666667851E-2</v>
      </c>
      <c r="G14" s="6">
        <f t="shared" si="5"/>
        <v>-0.6083333333333325</v>
      </c>
      <c r="H14" s="6">
        <f t="shared" si="5"/>
        <v>-5.8333333333331794E-2</v>
      </c>
      <c r="I14" s="9"/>
      <c r="K14" s="17"/>
    </row>
    <row r="15" spans="1:11">
      <c r="B15" s="1"/>
      <c r="C15" s="2"/>
      <c r="K15" s="22"/>
    </row>
    <row r="16" spans="1:11">
      <c r="B16" s="1" t="s">
        <v>54</v>
      </c>
      <c r="C16" s="2" t="s">
        <v>0</v>
      </c>
      <c r="D16" t="s">
        <v>1</v>
      </c>
      <c r="E16" t="s">
        <v>2</v>
      </c>
      <c r="F16" t="s">
        <v>3</v>
      </c>
      <c r="G16" t="s">
        <v>4</v>
      </c>
      <c r="H16" t="s">
        <v>5</v>
      </c>
      <c r="K16" s="22"/>
    </row>
    <row r="17" spans="1:11">
      <c r="A17" t="s">
        <v>6</v>
      </c>
      <c r="B17" s="1">
        <v>0.62013888888888891</v>
      </c>
      <c r="C17" s="2" t="s">
        <v>50</v>
      </c>
      <c r="D17" s="2" t="s">
        <v>50</v>
      </c>
      <c r="E17" s="2" t="s">
        <v>50</v>
      </c>
      <c r="F17" s="2" t="s">
        <v>50</v>
      </c>
      <c r="G17" s="2" t="s">
        <v>50</v>
      </c>
      <c r="H17" s="2" t="s">
        <v>50</v>
      </c>
      <c r="K17" s="10"/>
    </row>
    <row r="18" spans="1:11">
      <c r="A18" t="s">
        <v>7</v>
      </c>
      <c r="B18" s="1">
        <v>0.66180555555555554</v>
      </c>
      <c r="C18" s="2" t="s">
        <v>50</v>
      </c>
      <c r="D18" s="2" t="s">
        <v>50</v>
      </c>
      <c r="E18" s="2" t="s">
        <v>88</v>
      </c>
      <c r="F18" s="2" t="s">
        <v>50</v>
      </c>
      <c r="G18" s="2" t="s">
        <v>71</v>
      </c>
      <c r="H18" s="2" t="s">
        <v>50</v>
      </c>
      <c r="K18" s="10"/>
    </row>
    <row r="20" spans="1:11">
      <c r="B20" s="1"/>
      <c r="C20" s="2"/>
    </row>
    <row r="21" spans="1:11">
      <c r="A21" t="s">
        <v>81</v>
      </c>
      <c r="B21" s="1" t="s">
        <v>90</v>
      </c>
      <c r="C21" s="2" t="s">
        <v>83</v>
      </c>
      <c r="D21" t="s">
        <v>91</v>
      </c>
      <c r="E21" t="s">
        <v>92</v>
      </c>
    </row>
    <row r="22" spans="1:11">
      <c r="A22" s="1">
        <v>0.62013888888888902</v>
      </c>
      <c r="B22" s="19">
        <v>34.5</v>
      </c>
      <c r="C22" s="19">
        <f>AVERAGE(K$3:K$4)-B22</f>
        <v>-0.5416666666666714</v>
      </c>
      <c r="D22" s="19">
        <v>24.2</v>
      </c>
      <c r="E22" s="19">
        <f>AVERAGE(K$10:K$11)-D22</f>
        <v>0.89166666666666927</v>
      </c>
    </row>
    <row r="23" spans="1:11">
      <c r="A23" s="21">
        <v>0.62083333333333302</v>
      </c>
      <c r="B23" s="19">
        <f>+B22-0.018333</f>
        <v>34.481667000000002</v>
      </c>
      <c r="C23" s="19">
        <f t="shared" ref="C23:C82" si="6">AVERAGE(K$3:K$4)-B23</f>
        <v>-0.52333366666667303</v>
      </c>
      <c r="D23" s="19">
        <f>+D22+0.03</f>
        <v>24.23</v>
      </c>
      <c r="E23" s="19">
        <f t="shared" ref="E23:E82" si="7">AVERAGE(K$10:K$11)-D23</f>
        <v>0.86166666666666814</v>
      </c>
      <c r="F23" s="18"/>
      <c r="G23" s="19"/>
    </row>
    <row r="24" spans="1:11">
      <c r="A24" s="1">
        <v>0.62152777777777801</v>
      </c>
      <c r="B24" s="19">
        <f t="shared" ref="B24:B81" si="8">+B23-0.018333</f>
        <v>34.463334000000003</v>
      </c>
      <c r="C24" s="19">
        <f t="shared" si="6"/>
        <v>-0.50500066666667465</v>
      </c>
      <c r="D24" s="19">
        <f t="shared" ref="D24:D81" si="9">+D23+0.03</f>
        <v>24.26</v>
      </c>
      <c r="E24" s="19">
        <f t="shared" si="7"/>
        <v>0.831666666666667</v>
      </c>
      <c r="F24" s="18"/>
      <c r="G24" s="19"/>
    </row>
    <row r="25" spans="1:11">
      <c r="A25" s="1">
        <v>0.62222222222222201</v>
      </c>
      <c r="B25" s="19">
        <f t="shared" si="8"/>
        <v>34.445001000000005</v>
      </c>
      <c r="C25" s="19">
        <f t="shared" si="6"/>
        <v>-0.48666766666667627</v>
      </c>
      <c r="D25" s="19">
        <f t="shared" si="9"/>
        <v>24.290000000000003</v>
      </c>
      <c r="E25" s="19">
        <f t="shared" si="7"/>
        <v>0.80166666666666586</v>
      </c>
      <c r="F25" s="17"/>
      <c r="G25" s="19"/>
      <c r="H25" s="19"/>
    </row>
    <row r="26" spans="1:11">
      <c r="A26" s="21">
        <v>0.62291666666666701</v>
      </c>
      <c r="B26" s="19">
        <f t="shared" si="8"/>
        <v>34.426668000000006</v>
      </c>
      <c r="C26" s="19">
        <f t="shared" si="6"/>
        <v>-0.46833466666667789</v>
      </c>
      <c r="D26" s="19">
        <f t="shared" si="9"/>
        <v>24.320000000000004</v>
      </c>
      <c r="E26" s="19">
        <f t="shared" si="7"/>
        <v>0.77166666666666472</v>
      </c>
    </row>
    <row r="27" spans="1:11">
      <c r="A27" s="1">
        <v>0.62361111111111101</v>
      </c>
      <c r="B27" s="19">
        <f t="shared" si="8"/>
        <v>34.408335000000008</v>
      </c>
      <c r="C27" s="19">
        <f t="shared" si="6"/>
        <v>-0.45000166666667951</v>
      </c>
      <c r="D27" s="19">
        <f t="shared" si="9"/>
        <v>24.350000000000005</v>
      </c>
      <c r="E27" s="19">
        <f t="shared" si="7"/>
        <v>0.74166666666666359</v>
      </c>
    </row>
    <row r="28" spans="1:11">
      <c r="A28" s="1">
        <v>0.624305555555556</v>
      </c>
      <c r="B28" s="19">
        <f t="shared" si="8"/>
        <v>34.39000200000001</v>
      </c>
      <c r="C28" s="19">
        <f t="shared" si="6"/>
        <v>-0.43166866666668113</v>
      </c>
      <c r="D28" s="19">
        <f t="shared" si="9"/>
        <v>24.380000000000006</v>
      </c>
      <c r="E28" s="19">
        <f t="shared" si="7"/>
        <v>0.71166666666666245</v>
      </c>
    </row>
    <row r="29" spans="1:11">
      <c r="A29" s="21">
        <v>0.625</v>
      </c>
      <c r="B29" s="19">
        <f t="shared" si="8"/>
        <v>34.371669000000011</v>
      </c>
      <c r="C29" s="19">
        <f t="shared" si="6"/>
        <v>-0.41333566666668276</v>
      </c>
      <c r="D29" s="19">
        <f t="shared" si="9"/>
        <v>24.410000000000007</v>
      </c>
      <c r="E29" s="19">
        <f t="shared" si="7"/>
        <v>0.68166666666666131</v>
      </c>
    </row>
    <row r="30" spans="1:11">
      <c r="A30" s="1">
        <v>0.625694444444444</v>
      </c>
      <c r="B30" s="19">
        <f t="shared" si="8"/>
        <v>34.353336000000013</v>
      </c>
      <c r="C30" s="19">
        <f t="shared" si="6"/>
        <v>-0.39500266666668438</v>
      </c>
      <c r="D30" s="19">
        <f t="shared" si="9"/>
        <v>24.440000000000008</v>
      </c>
      <c r="E30" s="19">
        <f t="shared" si="7"/>
        <v>0.65166666666666018</v>
      </c>
    </row>
    <row r="31" spans="1:11">
      <c r="A31" s="1">
        <v>0.62638888888888899</v>
      </c>
      <c r="B31" s="19">
        <f t="shared" si="8"/>
        <v>34.335003000000015</v>
      </c>
      <c r="C31" s="19">
        <f t="shared" si="6"/>
        <v>-0.376669666666686</v>
      </c>
      <c r="D31" s="19">
        <f t="shared" si="9"/>
        <v>24.47000000000001</v>
      </c>
      <c r="E31" s="19">
        <f t="shared" si="7"/>
        <v>0.62166666666665904</v>
      </c>
    </row>
    <row r="32" spans="1:11">
      <c r="A32" s="21">
        <v>0.62708333333333299</v>
      </c>
      <c r="B32" s="19">
        <f t="shared" si="8"/>
        <v>34.316670000000016</v>
      </c>
      <c r="C32" s="19">
        <f t="shared" si="6"/>
        <v>-0.35833666666668762</v>
      </c>
      <c r="D32" s="19">
        <f t="shared" si="9"/>
        <v>24.500000000000011</v>
      </c>
      <c r="E32" s="19">
        <f t="shared" si="7"/>
        <v>0.5916666666666579</v>
      </c>
    </row>
    <row r="33" spans="1:5">
      <c r="A33" s="1">
        <v>0.62777777777777799</v>
      </c>
      <c r="B33" s="19">
        <f t="shared" si="8"/>
        <v>34.298337000000018</v>
      </c>
      <c r="C33" s="19">
        <f t="shared" si="6"/>
        <v>-0.34000366666668924</v>
      </c>
      <c r="D33" s="19">
        <f t="shared" si="9"/>
        <v>24.530000000000012</v>
      </c>
      <c r="E33" s="19">
        <f t="shared" si="7"/>
        <v>0.56166666666665677</v>
      </c>
    </row>
    <row r="34" spans="1:5">
      <c r="A34" s="1">
        <v>0.62847222222222199</v>
      </c>
      <c r="B34" s="19">
        <f t="shared" si="8"/>
        <v>34.280004000000019</v>
      </c>
      <c r="C34" s="19">
        <f t="shared" si="6"/>
        <v>-0.32167066666669086</v>
      </c>
      <c r="D34" s="19">
        <f t="shared" si="9"/>
        <v>24.560000000000013</v>
      </c>
      <c r="E34" s="19">
        <f t="shared" si="7"/>
        <v>0.53166666666665563</v>
      </c>
    </row>
    <row r="35" spans="1:5">
      <c r="A35" s="21">
        <v>0.62916666666666698</v>
      </c>
      <c r="B35" s="19">
        <f t="shared" si="8"/>
        <v>34.261671000000021</v>
      </c>
      <c r="C35" s="19">
        <f t="shared" si="6"/>
        <v>-0.30333766666669248</v>
      </c>
      <c r="D35" s="19">
        <f t="shared" si="9"/>
        <v>24.590000000000014</v>
      </c>
      <c r="E35" s="19">
        <f t="shared" si="7"/>
        <v>0.50166666666665449</v>
      </c>
    </row>
    <row r="36" spans="1:5">
      <c r="A36" s="1">
        <v>0.62986111111111098</v>
      </c>
      <c r="B36" s="19">
        <f t="shared" si="8"/>
        <v>34.243338000000023</v>
      </c>
      <c r="C36" s="19">
        <f t="shared" si="6"/>
        <v>-0.28500466666669411</v>
      </c>
      <c r="D36" s="19">
        <f t="shared" si="9"/>
        <v>24.620000000000015</v>
      </c>
      <c r="E36" s="19">
        <f t="shared" si="7"/>
        <v>0.47166666666665336</v>
      </c>
    </row>
    <row r="37" spans="1:5">
      <c r="A37" s="1">
        <v>0.63055555555555598</v>
      </c>
      <c r="B37" s="19">
        <f t="shared" si="8"/>
        <v>34.225005000000024</v>
      </c>
      <c r="C37" s="19">
        <f t="shared" si="6"/>
        <v>-0.26667166666669573</v>
      </c>
      <c r="D37" s="19">
        <f t="shared" si="9"/>
        <v>24.650000000000016</v>
      </c>
      <c r="E37" s="19">
        <f t="shared" si="7"/>
        <v>0.44166666666665222</v>
      </c>
    </row>
    <row r="38" spans="1:5">
      <c r="A38" s="21">
        <v>0.63124999999999998</v>
      </c>
      <c r="B38" s="19">
        <f t="shared" si="8"/>
        <v>34.206672000000026</v>
      </c>
      <c r="C38" s="19">
        <f t="shared" si="6"/>
        <v>-0.24833866666669735</v>
      </c>
      <c r="D38" s="19">
        <f t="shared" si="9"/>
        <v>24.680000000000017</v>
      </c>
      <c r="E38" s="19">
        <f t="shared" si="7"/>
        <v>0.41166666666665108</v>
      </c>
    </row>
    <row r="39" spans="1:5">
      <c r="A39" s="1">
        <v>0.63194444444444398</v>
      </c>
      <c r="B39" s="19">
        <f t="shared" si="8"/>
        <v>34.188339000000028</v>
      </c>
      <c r="C39" s="19">
        <f t="shared" si="6"/>
        <v>-0.23000566666669897</v>
      </c>
      <c r="D39" s="19">
        <f t="shared" si="9"/>
        <v>24.710000000000019</v>
      </c>
      <c r="E39" s="19">
        <f t="shared" si="7"/>
        <v>0.38166666666664995</v>
      </c>
    </row>
    <row r="40" spans="1:5">
      <c r="A40" s="1">
        <v>0.63263888888888897</v>
      </c>
      <c r="B40" s="19">
        <f t="shared" si="8"/>
        <v>34.170006000000029</v>
      </c>
      <c r="C40" s="19">
        <f t="shared" si="6"/>
        <v>-0.21167266666670059</v>
      </c>
      <c r="D40" s="19">
        <f t="shared" si="9"/>
        <v>24.74000000000002</v>
      </c>
      <c r="E40" s="19">
        <f t="shared" si="7"/>
        <v>0.35166666666664881</v>
      </c>
    </row>
    <row r="41" spans="1:5">
      <c r="A41" s="21">
        <v>0.63333333333333297</v>
      </c>
      <c r="B41" s="19">
        <f t="shared" si="8"/>
        <v>34.151673000000031</v>
      </c>
      <c r="C41" s="19">
        <f t="shared" si="6"/>
        <v>-0.19333966666670221</v>
      </c>
      <c r="D41" s="19">
        <f t="shared" si="9"/>
        <v>24.770000000000021</v>
      </c>
      <c r="E41" s="19">
        <f t="shared" si="7"/>
        <v>0.32166666666664767</v>
      </c>
    </row>
    <row r="42" spans="1:5">
      <c r="A42" s="1">
        <v>0.63402777777777797</v>
      </c>
      <c r="B42" s="19">
        <f t="shared" si="8"/>
        <v>34.133340000000032</v>
      </c>
      <c r="C42" s="19">
        <f t="shared" si="6"/>
        <v>-0.17500666666670384</v>
      </c>
      <c r="D42" s="19">
        <f t="shared" si="9"/>
        <v>24.800000000000022</v>
      </c>
      <c r="E42" s="19">
        <f t="shared" si="7"/>
        <v>0.29166666666664653</v>
      </c>
    </row>
    <row r="43" spans="1:5">
      <c r="A43" s="1">
        <v>0.63472222222222197</v>
      </c>
      <c r="B43" s="19">
        <f t="shared" si="8"/>
        <v>34.115007000000034</v>
      </c>
      <c r="C43" s="19">
        <f t="shared" si="6"/>
        <v>-0.15667366666670546</v>
      </c>
      <c r="D43" s="19">
        <f t="shared" si="9"/>
        <v>24.830000000000023</v>
      </c>
      <c r="E43" s="19">
        <f t="shared" si="7"/>
        <v>0.2616666666666454</v>
      </c>
    </row>
    <row r="44" spans="1:5">
      <c r="A44" s="21">
        <v>0.63541666666666696</v>
      </c>
      <c r="B44" s="19">
        <f t="shared" si="8"/>
        <v>34.096674000000036</v>
      </c>
      <c r="C44" s="19">
        <f t="shared" si="6"/>
        <v>-0.13834066666670708</v>
      </c>
      <c r="D44" s="19">
        <f t="shared" si="9"/>
        <v>24.860000000000024</v>
      </c>
      <c r="E44" s="19">
        <f t="shared" si="7"/>
        <v>0.23166666666664426</v>
      </c>
    </row>
    <row r="45" spans="1:5">
      <c r="A45" s="1">
        <v>0.63611111111111096</v>
      </c>
      <c r="B45" s="19">
        <f t="shared" si="8"/>
        <v>34.078341000000037</v>
      </c>
      <c r="C45" s="19">
        <f t="shared" si="6"/>
        <v>-0.1200076666667087</v>
      </c>
      <c r="D45" s="19">
        <f t="shared" si="9"/>
        <v>24.890000000000025</v>
      </c>
      <c r="E45" s="19">
        <f t="shared" si="7"/>
        <v>0.20166666666664312</v>
      </c>
    </row>
    <row r="46" spans="1:5">
      <c r="A46" s="1">
        <v>0.63680555555555596</v>
      </c>
      <c r="B46" s="19">
        <f t="shared" si="8"/>
        <v>34.060008000000039</v>
      </c>
      <c r="C46" s="19">
        <f t="shared" si="6"/>
        <v>-0.10167466666671032</v>
      </c>
      <c r="D46" s="19">
        <f t="shared" si="9"/>
        <v>24.920000000000027</v>
      </c>
      <c r="E46" s="19">
        <f t="shared" si="7"/>
        <v>0.17166666666664199</v>
      </c>
    </row>
    <row r="47" spans="1:5">
      <c r="A47" s="21">
        <v>0.63749999999999996</v>
      </c>
      <c r="B47" s="19">
        <f t="shared" si="8"/>
        <v>34.041675000000041</v>
      </c>
      <c r="C47" s="19">
        <f t="shared" si="6"/>
        <v>-8.3341666666711944E-2</v>
      </c>
      <c r="D47" s="19">
        <f t="shared" si="9"/>
        <v>24.950000000000028</v>
      </c>
      <c r="E47" s="19">
        <f t="shared" si="7"/>
        <v>0.14166666666664085</v>
      </c>
    </row>
    <row r="48" spans="1:5">
      <c r="A48" s="1">
        <v>0.63819444444444395</v>
      </c>
      <c r="B48" s="19">
        <f t="shared" si="8"/>
        <v>34.023342000000042</v>
      </c>
      <c r="C48" s="19">
        <f t="shared" si="6"/>
        <v>-6.5008666666713566E-2</v>
      </c>
      <c r="D48" s="19">
        <f t="shared" si="9"/>
        <v>24.980000000000029</v>
      </c>
      <c r="E48" s="19">
        <f t="shared" si="7"/>
        <v>0.11166666666663971</v>
      </c>
    </row>
    <row r="49" spans="1:5">
      <c r="A49" s="1">
        <v>0.63888888888888895</v>
      </c>
      <c r="B49" s="19">
        <f t="shared" si="8"/>
        <v>34.005009000000044</v>
      </c>
      <c r="C49" s="19">
        <f t="shared" si="6"/>
        <v>-4.6675666666715188E-2</v>
      </c>
      <c r="D49" s="19">
        <f t="shared" si="9"/>
        <v>25.01000000000003</v>
      </c>
      <c r="E49" s="19">
        <f t="shared" si="7"/>
        <v>8.1666666666638577E-2</v>
      </c>
    </row>
    <row r="50" spans="1:5">
      <c r="A50" s="21">
        <v>0.63958333333333295</v>
      </c>
      <c r="B50" s="19">
        <f t="shared" si="8"/>
        <v>33.986676000000045</v>
      </c>
      <c r="C50" s="19">
        <f t="shared" si="6"/>
        <v>-2.8342666666716809E-2</v>
      </c>
      <c r="D50" s="19">
        <f t="shared" si="9"/>
        <v>25.040000000000031</v>
      </c>
      <c r="E50" s="19">
        <f t="shared" si="7"/>
        <v>5.166666666663744E-2</v>
      </c>
    </row>
    <row r="51" spans="1:5">
      <c r="A51" s="1">
        <v>0.64027777777777795</v>
      </c>
      <c r="B51" s="19">
        <f t="shared" si="8"/>
        <v>33.968343000000047</v>
      </c>
      <c r="C51" s="19">
        <f t="shared" si="6"/>
        <v>-1.0009666666718431E-2</v>
      </c>
      <c r="D51" s="19">
        <f t="shared" si="9"/>
        <v>25.070000000000032</v>
      </c>
      <c r="E51" s="19">
        <f t="shared" si="7"/>
        <v>2.1666666666636303E-2</v>
      </c>
    </row>
    <row r="52" spans="1:5">
      <c r="A52" s="1">
        <v>0.64097222222222205</v>
      </c>
      <c r="B52" s="19">
        <f t="shared" si="8"/>
        <v>33.950010000000049</v>
      </c>
      <c r="C52" s="19">
        <f t="shared" si="6"/>
        <v>8.3233333332799475E-3</v>
      </c>
      <c r="D52" s="19">
        <f t="shared" si="9"/>
        <v>25.100000000000033</v>
      </c>
      <c r="E52" s="19">
        <f t="shared" si="7"/>
        <v>-8.3333333333648341E-3</v>
      </c>
    </row>
    <row r="53" spans="1:5">
      <c r="A53" s="21">
        <v>0.64166666666666705</v>
      </c>
      <c r="B53" s="19">
        <f t="shared" si="8"/>
        <v>33.93167700000005</v>
      </c>
      <c r="C53" s="19">
        <f t="shared" si="6"/>
        <v>2.6656333333278326E-2</v>
      </c>
      <c r="D53" s="19">
        <f t="shared" si="9"/>
        <v>25.130000000000035</v>
      </c>
      <c r="E53" s="19">
        <f t="shared" si="7"/>
        <v>-3.8333333333365971E-2</v>
      </c>
    </row>
    <row r="54" spans="1:5">
      <c r="A54" s="1">
        <v>0.64236111111111105</v>
      </c>
      <c r="B54" s="19">
        <f t="shared" si="8"/>
        <v>33.913344000000052</v>
      </c>
      <c r="C54" s="19">
        <f t="shared" si="6"/>
        <v>4.4989333333276704E-2</v>
      </c>
      <c r="D54" s="19">
        <f t="shared" si="9"/>
        <v>25.160000000000036</v>
      </c>
      <c r="E54" s="19">
        <f t="shared" si="7"/>
        <v>-6.8333333333367108E-2</v>
      </c>
    </row>
    <row r="55" spans="1:5">
      <c r="A55" s="1">
        <v>0.64305555555555505</v>
      </c>
      <c r="B55" s="19">
        <f t="shared" si="8"/>
        <v>33.895011000000054</v>
      </c>
      <c r="C55" s="19">
        <f t="shared" si="6"/>
        <v>6.3322333333275083E-2</v>
      </c>
      <c r="D55" s="19">
        <f t="shared" si="9"/>
        <v>25.190000000000037</v>
      </c>
      <c r="E55" s="19">
        <f t="shared" si="7"/>
        <v>-9.8333333333368245E-2</v>
      </c>
    </row>
    <row r="56" spans="1:5">
      <c r="A56" s="21">
        <v>0.64375000000000004</v>
      </c>
      <c r="B56" s="19">
        <f t="shared" si="8"/>
        <v>33.876678000000055</v>
      </c>
      <c r="C56" s="19">
        <f t="shared" si="6"/>
        <v>8.1655333333273461E-2</v>
      </c>
      <c r="D56" s="19">
        <f t="shared" si="9"/>
        <v>25.220000000000038</v>
      </c>
      <c r="E56" s="19">
        <f t="shared" si="7"/>
        <v>-0.12833333333336938</v>
      </c>
    </row>
    <row r="57" spans="1:5">
      <c r="A57" s="1">
        <v>0.64444444444444404</v>
      </c>
      <c r="B57" s="19">
        <f t="shared" si="8"/>
        <v>33.858345000000057</v>
      </c>
      <c r="C57" s="19">
        <f t="shared" si="6"/>
        <v>9.9988333333271839E-2</v>
      </c>
      <c r="D57" s="19">
        <f t="shared" si="9"/>
        <v>25.250000000000039</v>
      </c>
      <c r="E57" s="19">
        <f t="shared" si="7"/>
        <v>-0.15833333333337052</v>
      </c>
    </row>
    <row r="58" spans="1:5">
      <c r="A58" s="1">
        <v>0.64513888888888904</v>
      </c>
      <c r="B58" s="19">
        <f t="shared" si="8"/>
        <v>33.840012000000058</v>
      </c>
      <c r="C58" s="19">
        <f t="shared" si="6"/>
        <v>0.11832133333327022</v>
      </c>
      <c r="D58" s="19">
        <f t="shared" si="9"/>
        <v>25.28000000000004</v>
      </c>
      <c r="E58" s="19">
        <f t="shared" si="7"/>
        <v>-0.18833333333337166</v>
      </c>
    </row>
    <row r="59" spans="1:5">
      <c r="A59" s="21">
        <v>0.64583333333333304</v>
      </c>
      <c r="B59" s="19">
        <f t="shared" si="8"/>
        <v>33.82167900000006</v>
      </c>
      <c r="C59" s="19">
        <f t="shared" si="6"/>
        <v>0.1366543333332686</v>
      </c>
      <c r="D59" s="19">
        <f t="shared" si="9"/>
        <v>25.310000000000041</v>
      </c>
      <c r="E59" s="19">
        <f t="shared" si="7"/>
        <v>-0.21833333333337279</v>
      </c>
    </row>
    <row r="60" spans="1:5">
      <c r="A60" s="1">
        <v>0.64652777777777803</v>
      </c>
      <c r="B60" s="19">
        <f t="shared" si="8"/>
        <v>33.803346000000062</v>
      </c>
      <c r="C60" s="19">
        <f t="shared" si="6"/>
        <v>0.15498733333326697</v>
      </c>
      <c r="D60" s="19">
        <f t="shared" si="9"/>
        <v>25.340000000000042</v>
      </c>
      <c r="E60" s="19">
        <f t="shared" si="7"/>
        <v>-0.24833333333337393</v>
      </c>
    </row>
    <row r="61" spans="1:5">
      <c r="A61" s="1">
        <v>0.64722222222222203</v>
      </c>
      <c r="B61" s="19">
        <f t="shared" si="8"/>
        <v>33.785013000000063</v>
      </c>
      <c r="C61" s="19">
        <f t="shared" si="6"/>
        <v>0.17332033333326535</v>
      </c>
      <c r="D61" s="19">
        <f t="shared" si="9"/>
        <v>25.370000000000044</v>
      </c>
      <c r="E61" s="19">
        <f t="shared" si="7"/>
        <v>-0.27833333333337507</v>
      </c>
    </row>
    <row r="62" spans="1:5">
      <c r="A62" s="21">
        <v>0.64791666666666703</v>
      </c>
      <c r="B62" s="19">
        <f t="shared" si="8"/>
        <v>33.766680000000065</v>
      </c>
      <c r="C62" s="19">
        <f t="shared" si="6"/>
        <v>0.19165333333326373</v>
      </c>
      <c r="D62" s="19">
        <f t="shared" si="9"/>
        <v>25.400000000000045</v>
      </c>
      <c r="E62" s="19">
        <f t="shared" si="7"/>
        <v>-0.3083333333333762</v>
      </c>
    </row>
    <row r="63" spans="1:5">
      <c r="A63" s="1">
        <v>0.64861111111111103</v>
      </c>
      <c r="B63" s="19">
        <f t="shared" si="8"/>
        <v>33.748347000000066</v>
      </c>
      <c r="C63" s="19">
        <f t="shared" si="6"/>
        <v>0.20998633333326211</v>
      </c>
      <c r="D63" s="19">
        <f t="shared" si="9"/>
        <v>25.430000000000046</v>
      </c>
      <c r="E63" s="19">
        <f t="shared" si="7"/>
        <v>-0.33833333333337734</v>
      </c>
    </row>
    <row r="64" spans="1:5">
      <c r="A64" s="1">
        <v>0.64930555555555503</v>
      </c>
      <c r="B64" s="19">
        <f t="shared" si="8"/>
        <v>33.730014000000068</v>
      </c>
      <c r="C64" s="19">
        <f t="shared" si="6"/>
        <v>0.22831933333326049</v>
      </c>
      <c r="D64" s="19">
        <f t="shared" si="9"/>
        <v>25.460000000000047</v>
      </c>
      <c r="E64" s="19">
        <f t="shared" si="7"/>
        <v>-0.36833333333337848</v>
      </c>
    </row>
    <row r="65" spans="1:5">
      <c r="A65" s="21">
        <v>0.65</v>
      </c>
      <c r="B65" s="19">
        <f t="shared" si="8"/>
        <v>33.71168100000007</v>
      </c>
      <c r="C65" s="19">
        <f t="shared" si="6"/>
        <v>0.24665233333325887</v>
      </c>
      <c r="D65" s="19">
        <f t="shared" si="9"/>
        <v>25.490000000000048</v>
      </c>
      <c r="E65" s="19">
        <f t="shared" si="7"/>
        <v>-0.39833333333337961</v>
      </c>
    </row>
    <row r="66" spans="1:5">
      <c r="A66" s="1">
        <v>0.65069444444444402</v>
      </c>
      <c r="B66" s="19">
        <f t="shared" si="8"/>
        <v>33.693348000000071</v>
      </c>
      <c r="C66" s="19">
        <f t="shared" si="6"/>
        <v>0.26498533333325724</v>
      </c>
      <c r="D66" s="19">
        <f t="shared" si="9"/>
        <v>25.520000000000049</v>
      </c>
      <c r="E66" s="19">
        <f t="shared" si="7"/>
        <v>-0.42833333333338075</v>
      </c>
    </row>
    <row r="67" spans="1:5">
      <c r="A67" s="1">
        <v>0.65138888888888902</v>
      </c>
      <c r="B67" s="19">
        <f t="shared" si="8"/>
        <v>33.675015000000073</v>
      </c>
      <c r="C67" s="19">
        <f t="shared" si="6"/>
        <v>0.28331833333325562</v>
      </c>
      <c r="D67" s="19">
        <f t="shared" si="9"/>
        <v>25.55000000000005</v>
      </c>
      <c r="E67" s="19">
        <f t="shared" si="7"/>
        <v>-0.45833333333338189</v>
      </c>
    </row>
    <row r="68" spans="1:5">
      <c r="A68" s="21">
        <v>0.65208333333333302</v>
      </c>
      <c r="B68" s="19">
        <f t="shared" si="8"/>
        <v>33.656682000000075</v>
      </c>
      <c r="C68" s="19">
        <f t="shared" si="6"/>
        <v>0.301651333333254</v>
      </c>
      <c r="D68" s="19">
        <f t="shared" si="9"/>
        <v>25.580000000000052</v>
      </c>
      <c r="E68" s="19">
        <f t="shared" si="7"/>
        <v>-0.48833333333338302</v>
      </c>
    </row>
    <row r="69" spans="1:5">
      <c r="A69" s="1">
        <v>0.65277777777777801</v>
      </c>
      <c r="B69" s="19">
        <f t="shared" si="8"/>
        <v>33.638349000000076</v>
      </c>
      <c r="C69" s="19">
        <f t="shared" si="6"/>
        <v>0.31998433333325238</v>
      </c>
      <c r="D69" s="19">
        <f t="shared" si="9"/>
        <v>25.610000000000053</v>
      </c>
      <c r="E69" s="19">
        <f t="shared" si="7"/>
        <v>-0.51833333333338416</v>
      </c>
    </row>
    <row r="70" spans="1:5">
      <c r="A70" s="1">
        <v>0.65347222222222201</v>
      </c>
      <c r="B70" s="19">
        <f t="shared" si="8"/>
        <v>33.620016000000078</v>
      </c>
      <c r="C70" s="19">
        <f t="shared" si="6"/>
        <v>0.33831733333325076</v>
      </c>
      <c r="D70" s="19">
        <f t="shared" si="9"/>
        <v>25.640000000000054</v>
      </c>
      <c r="E70" s="19">
        <f t="shared" si="7"/>
        <v>-0.5483333333333853</v>
      </c>
    </row>
    <row r="71" spans="1:5">
      <c r="A71" s="21">
        <v>0.65416666666666701</v>
      </c>
      <c r="B71" s="19">
        <f t="shared" si="8"/>
        <v>33.601683000000079</v>
      </c>
      <c r="C71" s="19">
        <f t="shared" si="6"/>
        <v>0.35665033333324914</v>
      </c>
      <c r="D71" s="19">
        <f t="shared" si="9"/>
        <v>25.670000000000055</v>
      </c>
      <c r="E71" s="19">
        <f t="shared" si="7"/>
        <v>-0.57833333333338643</v>
      </c>
    </row>
    <row r="72" spans="1:5">
      <c r="A72" s="1">
        <v>0.65486111111111101</v>
      </c>
      <c r="B72" s="19">
        <f t="shared" si="8"/>
        <v>33.583350000000081</v>
      </c>
      <c r="C72" s="19">
        <f t="shared" si="6"/>
        <v>0.37498333333324751</v>
      </c>
      <c r="D72" s="19">
        <f t="shared" si="9"/>
        <v>25.700000000000056</v>
      </c>
      <c r="E72" s="19">
        <f t="shared" si="7"/>
        <v>-0.60833333333338757</v>
      </c>
    </row>
    <row r="73" spans="1:5">
      <c r="A73" s="1">
        <v>0.655555555555555</v>
      </c>
      <c r="B73" s="19">
        <f t="shared" si="8"/>
        <v>33.565017000000083</v>
      </c>
      <c r="C73" s="19">
        <f t="shared" si="6"/>
        <v>0.39331633333324589</v>
      </c>
      <c r="D73" s="19">
        <f t="shared" si="9"/>
        <v>25.730000000000057</v>
      </c>
      <c r="E73" s="19">
        <f t="shared" si="7"/>
        <v>-0.63833333333338871</v>
      </c>
    </row>
    <row r="74" spans="1:5">
      <c r="A74" s="21">
        <v>0.65625</v>
      </c>
      <c r="B74" s="19">
        <f t="shared" si="8"/>
        <v>33.546684000000084</v>
      </c>
      <c r="C74" s="19">
        <f t="shared" si="6"/>
        <v>0.41164933333324427</v>
      </c>
      <c r="D74" s="19">
        <f t="shared" si="9"/>
        <v>25.760000000000058</v>
      </c>
      <c r="E74" s="19">
        <f t="shared" si="7"/>
        <v>-0.66833333333338985</v>
      </c>
    </row>
    <row r="75" spans="1:5">
      <c r="A75" s="1">
        <v>0.656944444444444</v>
      </c>
      <c r="B75" s="19">
        <f t="shared" si="8"/>
        <v>33.528351000000086</v>
      </c>
      <c r="C75" s="19">
        <f t="shared" si="6"/>
        <v>0.42998233333324265</v>
      </c>
      <c r="D75" s="19">
        <f t="shared" si="9"/>
        <v>25.79000000000006</v>
      </c>
      <c r="E75" s="19">
        <f t="shared" si="7"/>
        <v>-0.69833333333339098</v>
      </c>
    </row>
    <row r="76" spans="1:5">
      <c r="A76" s="1">
        <v>0.65763888888888899</v>
      </c>
      <c r="B76" s="19">
        <f t="shared" si="8"/>
        <v>33.510018000000088</v>
      </c>
      <c r="C76" s="19">
        <f t="shared" si="6"/>
        <v>0.44831533333324103</v>
      </c>
      <c r="D76" s="19">
        <f t="shared" si="9"/>
        <v>25.820000000000061</v>
      </c>
      <c r="E76" s="19">
        <f t="shared" si="7"/>
        <v>-0.72833333333339212</v>
      </c>
    </row>
    <row r="77" spans="1:5">
      <c r="A77" s="21">
        <v>0.65833333333333299</v>
      </c>
      <c r="B77" s="19">
        <f t="shared" si="8"/>
        <v>33.491685000000089</v>
      </c>
      <c r="C77" s="19">
        <f t="shared" si="6"/>
        <v>0.46664833333323941</v>
      </c>
      <c r="D77" s="19">
        <f t="shared" si="9"/>
        <v>25.850000000000062</v>
      </c>
      <c r="E77" s="19">
        <f t="shared" si="7"/>
        <v>-0.75833333333339326</v>
      </c>
    </row>
    <row r="78" spans="1:5">
      <c r="A78" s="1">
        <v>0.65902777777777799</v>
      </c>
      <c r="B78" s="19">
        <f t="shared" si="8"/>
        <v>33.473352000000091</v>
      </c>
      <c r="C78" s="19">
        <f t="shared" si="6"/>
        <v>0.48498133333323779</v>
      </c>
      <c r="D78" s="19">
        <f t="shared" si="9"/>
        <v>25.880000000000063</v>
      </c>
      <c r="E78" s="19">
        <f t="shared" si="7"/>
        <v>-0.78833333333339439</v>
      </c>
    </row>
    <row r="79" spans="1:5">
      <c r="A79" s="1">
        <v>0.65972222222222199</v>
      </c>
      <c r="B79" s="19">
        <f t="shared" si="8"/>
        <v>33.455019000000092</v>
      </c>
      <c r="C79" s="19">
        <f t="shared" si="6"/>
        <v>0.50331433333323616</v>
      </c>
      <c r="D79" s="19">
        <f t="shared" si="9"/>
        <v>25.910000000000064</v>
      </c>
      <c r="E79" s="19">
        <f t="shared" si="7"/>
        <v>-0.81833333333339553</v>
      </c>
    </row>
    <row r="80" spans="1:5">
      <c r="A80" s="21">
        <v>0.66041666666666698</v>
      </c>
      <c r="B80" s="19">
        <f t="shared" si="8"/>
        <v>33.436686000000094</v>
      </c>
      <c r="C80" s="19">
        <f t="shared" si="6"/>
        <v>0.52164733333323454</v>
      </c>
      <c r="D80" s="19">
        <f t="shared" si="9"/>
        <v>25.940000000000065</v>
      </c>
      <c r="E80" s="19">
        <f t="shared" si="7"/>
        <v>-0.84833333333339667</v>
      </c>
    </row>
    <row r="81" spans="1:5">
      <c r="A81" s="1">
        <v>0.66111111111111098</v>
      </c>
      <c r="B81" s="19">
        <f t="shared" si="8"/>
        <v>33.418353000000096</v>
      </c>
      <c r="C81" s="19">
        <f t="shared" si="6"/>
        <v>0.53998033333323292</v>
      </c>
      <c r="D81" s="19">
        <f t="shared" si="9"/>
        <v>25.970000000000066</v>
      </c>
      <c r="E81" s="19">
        <f t="shared" si="7"/>
        <v>-0.8783333333333978</v>
      </c>
    </row>
    <row r="82" spans="1:5">
      <c r="A82" s="1">
        <v>0.66180555555555498</v>
      </c>
      <c r="B82" s="19">
        <v>33.4</v>
      </c>
      <c r="C82" s="19">
        <f t="shared" si="6"/>
        <v>0.55833333333333002</v>
      </c>
      <c r="D82" s="19">
        <v>26</v>
      </c>
      <c r="E82" s="19">
        <f t="shared" si="7"/>
        <v>-0.90833333333333144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3"/>
  <sheetViews>
    <sheetView workbookViewId="0">
      <selection activeCell="S1" sqref="S1:W65"/>
    </sheetView>
  </sheetViews>
  <sheetFormatPr defaultRowHeight="13.5"/>
  <cols>
    <col min="1" max="1" width="3.625" customWidth="1"/>
    <col min="2" max="2" width="6" customWidth="1"/>
    <col min="3" max="3" width="8.875" customWidth="1"/>
    <col min="8" max="8" width="4.125" customWidth="1"/>
    <col min="9" max="9" width="6.875" customWidth="1"/>
    <col min="10" max="10" width="11.125" customWidth="1"/>
    <col min="11" max="11" width="9.25" customWidth="1"/>
    <col min="12" max="12" width="7.625" customWidth="1"/>
    <col min="13" max="14" width="12.375" customWidth="1"/>
    <col min="15" max="15" width="8.75" customWidth="1"/>
  </cols>
  <sheetData>
    <row r="1" spans="1:23">
      <c r="C1" t="s">
        <v>84</v>
      </c>
      <c r="D1" t="s">
        <v>85</v>
      </c>
      <c r="E1" t="s">
        <v>86</v>
      </c>
      <c r="F1" t="s">
        <v>87</v>
      </c>
      <c r="G1" t="s">
        <v>58</v>
      </c>
      <c r="I1" t="s">
        <v>80</v>
      </c>
      <c r="J1" t="s">
        <v>59</v>
      </c>
      <c r="K1" t="s">
        <v>81</v>
      </c>
      <c r="L1" t="s">
        <v>60</v>
      </c>
      <c r="M1" t="s">
        <v>62</v>
      </c>
      <c r="N1" t="s">
        <v>61</v>
      </c>
      <c r="O1" t="s">
        <v>63</v>
      </c>
    </row>
    <row r="2" spans="1:23">
      <c r="A2" t="s">
        <v>9</v>
      </c>
      <c r="B2" s="1">
        <v>0.62361111111111112</v>
      </c>
      <c r="C2" s="2">
        <v>35.1</v>
      </c>
      <c r="D2" s="2">
        <f>+C2-0.3</f>
        <v>34.800000000000004</v>
      </c>
      <c r="E2" s="2">
        <v>23.4</v>
      </c>
      <c r="F2" s="2">
        <f>+E2+0.5</f>
        <v>23.9</v>
      </c>
      <c r="G2" t="s">
        <v>50</v>
      </c>
      <c r="I2">
        <v>-0.5</v>
      </c>
      <c r="J2" s="2">
        <f>+D2+I2</f>
        <v>34.300000000000004</v>
      </c>
      <c r="K2">
        <v>0.7</v>
      </c>
      <c r="L2" s="2">
        <f>+F2+K2</f>
        <v>24.599999999999998</v>
      </c>
      <c r="M2" s="7">
        <f>6.11*10^(7.5*J2/(J2+237.3))</f>
        <v>54.101107884496713</v>
      </c>
      <c r="N2" s="7">
        <f>6.11*10^(7.5*L2/(L2+237.3))-(0.000662*1008.35)*(J2-L2)</f>
        <v>24.46414457219371</v>
      </c>
      <c r="O2" s="8">
        <f>+N2/M2</f>
        <v>0.45219304241280034</v>
      </c>
      <c r="T2" s="1"/>
      <c r="U2" s="2"/>
    </row>
    <row r="3" spans="1:23">
      <c r="A3" t="s">
        <v>11</v>
      </c>
      <c r="B3" s="1">
        <v>0.62847222222222221</v>
      </c>
      <c r="C3" s="2">
        <v>34.1</v>
      </c>
      <c r="D3" s="2">
        <f t="shared" ref="D3:D5" si="0">+C3-0.3</f>
        <v>33.800000000000004</v>
      </c>
      <c r="E3" s="2">
        <v>23.9</v>
      </c>
      <c r="F3" s="2">
        <f t="shared" ref="F3:F5" si="1">+E3+0.5</f>
        <v>24.4</v>
      </c>
      <c r="G3" t="s">
        <v>50</v>
      </c>
      <c r="I3">
        <v>-0.3</v>
      </c>
      <c r="J3" s="2">
        <f t="shared" ref="J3:J54" si="2">+D3+I3</f>
        <v>33.500000000000007</v>
      </c>
      <c r="K3">
        <v>0.5</v>
      </c>
      <c r="L3" s="2">
        <f t="shared" ref="L3:L36" si="3">+F3+K3</f>
        <v>24.9</v>
      </c>
      <c r="M3" s="7">
        <f t="shared" ref="M3:M53" si="4">6.11*10^(7.5*J3/(J3+237.3))</f>
        <v>51.74253588134934</v>
      </c>
      <c r="N3" s="7">
        <f t="shared" ref="N3:N53" si="5">6.11*10^(7.5*L3/(L3+237.3))-(0.000662*1008.35)*(J3-L3)</f>
        <v>25.757319403358409</v>
      </c>
      <c r="O3" s="8">
        <f t="shared" ref="O3:O53" si="6">+N3/M3</f>
        <v>0.49779777826163069</v>
      </c>
      <c r="S3" s="1"/>
      <c r="T3" s="19"/>
      <c r="U3" s="19"/>
      <c r="V3" s="19"/>
      <c r="W3" s="19"/>
    </row>
    <row r="4" spans="1:23">
      <c r="A4" t="s">
        <v>13</v>
      </c>
      <c r="B4" s="1">
        <v>0.63402777777777775</v>
      </c>
      <c r="C4" s="2">
        <v>35.4</v>
      </c>
      <c r="D4" s="2">
        <f t="shared" si="0"/>
        <v>35.1</v>
      </c>
      <c r="E4" s="2">
        <v>23.8</v>
      </c>
      <c r="F4" s="2">
        <f t="shared" si="1"/>
        <v>24.3</v>
      </c>
      <c r="G4" t="s">
        <v>50</v>
      </c>
      <c r="I4">
        <v>-0.2</v>
      </c>
      <c r="J4" s="2">
        <f t="shared" si="2"/>
        <v>34.9</v>
      </c>
      <c r="K4">
        <v>0.3</v>
      </c>
      <c r="L4" s="2">
        <f t="shared" si="3"/>
        <v>24.6</v>
      </c>
      <c r="M4" s="7">
        <f t="shared" si="4"/>
        <v>55.930708554014423</v>
      </c>
      <c r="N4" s="7">
        <f t="shared" si="5"/>
        <v>24.06362795219372</v>
      </c>
      <c r="O4" s="8">
        <f t="shared" si="6"/>
        <v>0.43023999828206277</v>
      </c>
      <c r="S4" s="21"/>
      <c r="T4" s="19"/>
      <c r="U4" s="19"/>
      <c r="V4" s="19"/>
      <c r="W4" s="19"/>
    </row>
    <row r="5" spans="1:23">
      <c r="A5" t="s">
        <v>15</v>
      </c>
      <c r="B5" s="1">
        <v>0.63750000000000007</v>
      </c>
      <c r="C5" s="2">
        <v>35.799999999999997</v>
      </c>
      <c r="D5" s="2">
        <f t="shared" si="0"/>
        <v>35.5</v>
      </c>
      <c r="E5" s="2">
        <v>24.4</v>
      </c>
      <c r="F5" s="2">
        <f t="shared" si="1"/>
        <v>24.9</v>
      </c>
      <c r="G5" t="s">
        <v>50</v>
      </c>
      <c r="I5">
        <v>-0.1</v>
      </c>
      <c r="J5" s="2">
        <f t="shared" si="2"/>
        <v>35.4</v>
      </c>
      <c r="K5">
        <v>0.1</v>
      </c>
      <c r="L5" s="2">
        <f t="shared" si="3"/>
        <v>25</v>
      </c>
      <c r="M5" s="7">
        <f t="shared" si="4"/>
        <v>57.496124198610815</v>
      </c>
      <c r="N5" s="7">
        <f t="shared" si="5"/>
        <v>24.744013923674952</v>
      </c>
      <c r="O5" s="8">
        <f t="shared" si="6"/>
        <v>0.43035968543202779</v>
      </c>
      <c r="S5" s="1"/>
      <c r="T5" s="19"/>
      <c r="U5" s="19"/>
      <c r="V5" s="19"/>
      <c r="W5" s="19"/>
    </row>
    <row r="6" spans="1:23">
      <c r="A6" t="s">
        <v>17</v>
      </c>
      <c r="B6" s="1"/>
      <c r="C6" s="2"/>
      <c r="D6" s="2"/>
      <c r="E6" s="2"/>
      <c r="F6" s="2"/>
      <c r="J6" s="2"/>
      <c r="L6" s="2"/>
      <c r="M6" s="7"/>
      <c r="N6" s="7"/>
      <c r="O6" s="8"/>
      <c r="S6" s="1"/>
      <c r="T6" s="19"/>
      <c r="U6" s="19"/>
      <c r="V6" s="19"/>
      <c r="W6" s="19"/>
    </row>
    <row r="7" spans="1:23">
      <c r="A7" t="s">
        <v>19</v>
      </c>
      <c r="B7" s="1"/>
      <c r="C7" s="2"/>
      <c r="D7" s="2"/>
      <c r="E7" s="2"/>
      <c r="F7" s="2"/>
      <c r="J7" s="2"/>
      <c r="L7" s="2"/>
      <c r="M7" s="7"/>
      <c r="N7" s="7"/>
      <c r="O7" s="8"/>
      <c r="S7" s="21"/>
      <c r="T7" s="19"/>
      <c r="U7" s="19"/>
      <c r="V7" s="19"/>
      <c r="W7" s="19"/>
    </row>
    <row r="8" spans="1:23">
      <c r="A8" t="s">
        <v>21</v>
      </c>
      <c r="B8" s="1"/>
      <c r="C8" s="2"/>
      <c r="D8" s="2"/>
      <c r="E8" s="2"/>
      <c r="F8" s="2"/>
      <c r="J8" s="2"/>
      <c r="L8" s="2"/>
      <c r="M8" s="7"/>
      <c r="N8" s="7"/>
      <c r="O8" s="8"/>
      <c r="S8" s="1"/>
      <c r="T8" s="19"/>
      <c r="U8" s="19"/>
      <c r="V8" s="19"/>
      <c r="W8" s="19"/>
    </row>
    <row r="9" spans="1:23">
      <c r="A9" t="s">
        <v>72</v>
      </c>
      <c r="B9" s="1">
        <v>0.64097222222222217</v>
      </c>
      <c r="C9" s="2">
        <v>35.200000000000003</v>
      </c>
      <c r="D9" s="2">
        <f t="shared" ref="D9" si="7">+C9-0.3</f>
        <v>34.900000000000006</v>
      </c>
      <c r="E9" s="2">
        <v>24.1</v>
      </c>
      <c r="F9" s="2">
        <f t="shared" ref="F9" si="8">+E9+0.5</f>
        <v>24.6</v>
      </c>
      <c r="G9" t="s">
        <v>50</v>
      </c>
      <c r="I9">
        <v>0</v>
      </c>
      <c r="J9" s="2">
        <f t="shared" si="2"/>
        <v>34.900000000000006</v>
      </c>
      <c r="K9">
        <v>0</v>
      </c>
      <c r="L9" s="2">
        <f t="shared" si="3"/>
        <v>24.6</v>
      </c>
      <c r="M9" s="7">
        <f t="shared" si="4"/>
        <v>55.930708554014423</v>
      </c>
      <c r="N9" s="7">
        <f t="shared" si="5"/>
        <v>24.063627952193716</v>
      </c>
      <c r="O9" s="8">
        <f t="shared" si="6"/>
        <v>0.43023999828206272</v>
      </c>
      <c r="S9" s="1"/>
      <c r="T9" s="19"/>
      <c r="U9" s="19"/>
      <c r="V9" s="19"/>
      <c r="W9" s="19"/>
    </row>
    <row r="10" spans="1:23">
      <c r="N10" s="7"/>
      <c r="O10" s="8"/>
      <c r="S10" s="21"/>
      <c r="T10" s="19"/>
      <c r="U10" s="19"/>
      <c r="V10" s="19"/>
      <c r="W10" s="19"/>
    </row>
    <row r="11" spans="1:23">
      <c r="A11" s="23" t="s">
        <v>9</v>
      </c>
      <c r="B11" s="24">
        <v>0.65</v>
      </c>
      <c r="C11" s="25">
        <v>33.6</v>
      </c>
      <c r="D11" s="25">
        <f>+C11+0.2</f>
        <v>33.800000000000004</v>
      </c>
      <c r="E11" s="25">
        <v>24.6</v>
      </c>
      <c r="F11" s="25">
        <f>+E11+0</f>
        <v>24.6</v>
      </c>
      <c r="G11" s="26" t="s">
        <v>50</v>
      </c>
      <c r="H11" s="26"/>
      <c r="I11" s="26">
        <v>0.2</v>
      </c>
      <c r="J11" s="25">
        <f t="shared" si="2"/>
        <v>34.000000000000007</v>
      </c>
      <c r="K11" s="26">
        <v>-0.4</v>
      </c>
      <c r="L11" s="25">
        <f t="shared" si="3"/>
        <v>24.200000000000003</v>
      </c>
      <c r="M11" s="27">
        <f t="shared" si="4"/>
        <v>53.205939857448143</v>
      </c>
      <c r="N11" s="27">
        <f t="shared" si="5"/>
        <v>23.665664815526803</v>
      </c>
      <c r="O11" s="28">
        <f t="shared" si="6"/>
        <v>0.44479366174026747</v>
      </c>
      <c r="S11" s="1"/>
      <c r="T11" s="19"/>
      <c r="U11" s="19"/>
      <c r="V11" s="19"/>
      <c r="W11" s="19"/>
    </row>
    <row r="12" spans="1:23">
      <c r="A12" s="29" t="s">
        <v>11</v>
      </c>
      <c r="B12" s="30">
        <v>0.64652777777777781</v>
      </c>
      <c r="C12" s="31">
        <v>32.799999999999997</v>
      </c>
      <c r="D12" s="31">
        <f t="shared" ref="D12:D14" si="9">+C12+0.2</f>
        <v>33</v>
      </c>
      <c r="E12" s="31">
        <v>24.6</v>
      </c>
      <c r="F12" s="31">
        <f t="shared" ref="F12:F14" si="10">+E12+0</f>
        <v>24.6</v>
      </c>
      <c r="G12" s="32" t="s">
        <v>50</v>
      </c>
      <c r="H12" s="32"/>
      <c r="I12" s="32">
        <v>0.2</v>
      </c>
      <c r="J12" s="31">
        <f t="shared" si="2"/>
        <v>33.200000000000003</v>
      </c>
      <c r="K12" s="33">
        <v>-0.2</v>
      </c>
      <c r="L12" s="34">
        <f t="shared" si="3"/>
        <v>24.400000000000002</v>
      </c>
      <c r="M12" s="35">
        <f t="shared" si="4"/>
        <v>50.881366951137956</v>
      </c>
      <c r="N12" s="35">
        <f t="shared" si="5"/>
        <v>24.697146429133952</v>
      </c>
      <c r="O12" s="36">
        <f t="shared" si="6"/>
        <v>0.48538685002018411</v>
      </c>
      <c r="S12" s="1"/>
      <c r="T12" s="19"/>
      <c r="U12" s="19"/>
      <c r="V12" s="19"/>
      <c r="W12" s="19"/>
    </row>
    <row r="13" spans="1:23">
      <c r="A13" s="29" t="s">
        <v>13</v>
      </c>
      <c r="B13" s="30">
        <v>0.64374999999999993</v>
      </c>
      <c r="C13" s="31">
        <v>33</v>
      </c>
      <c r="D13" s="31">
        <f t="shared" si="9"/>
        <v>33.200000000000003</v>
      </c>
      <c r="E13" s="31">
        <v>25</v>
      </c>
      <c r="F13" s="31">
        <f t="shared" si="10"/>
        <v>25</v>
      </c>
      <c r="G13" s="32" t="s">
        <v>50</v>
      </c>
      <c r="H13" s="32"/>
      <c r="I13" s="32">
        <v>0.1</v>
      </c>
      <c r="J13" s="31">
        <f t="shared" si="2"/>
        <v>33.300000000000004</v>
      </c>
      <c r="K13" s="33">
        <v>-0.1</v>
      </c>
      <c r="L13" s="34">
        <f t="shared" si="3"/>
        <v>24.9</v>
      </c>
      <c r="M13" s="35">
        <f t="shared" si="4"/>
        <v>51.167030407885491</v>
      </c>
      <c r="N13" s="35">
        <f t="shared" si="5"/>
        <v>25.89082494335841</v>
      </c>
      <c r="O13" s="36">
        <f t="shared" si="6"/>
        <v>0.50600601084264418</v>
      </c>
      <c r="S13" s="21"/>
      <c r="T13" s="19"/>
      <c r="U13" s="19"/>
      <c r="V13" s="19"/>
      <c r="W13" s="19"/>
    </row>
    <row r="14" spans="1:23">
      <c r="A14" s="29" t="s">
        <v>15</v>
      </c>
      <c r="B14" s="30">
        <v>0.64027777777777783</v>
      </c>
      <c r="C14" s="31">
        <v>32.6</v>
      </c>
      <c r="D14" s="31">
        <f t="shared" si="9"/>
        <v>32.800000000000004</v>
      </c>
      <c r="E14" s="31">
        <v>25.6</v>
      </c>
      <c r="F14" s="31">
        <f t="shared" si="10"/>
        <v>25.6</v>
      </c>
      <c r="G14" s="32" t="s">
        <v>50</v>
      </c>
      <c r="H14" s="32"/>
      <c r="I14" s="32">
        <v>0</v>
      </c>
      <c r="J14" s="31">
        <f t="shared" si="2"/>
        <v>32.800000000000004</v>
      </c>
      <c r="K14" s="32">
        <v>0</v>
      </c>
      <c r="L14" s="31">
        <f t="shared" si="3"/>
        <v>25.6</v>
      </c>
      <c r="M14" s="37">
        <f t="shared" si="4"/>
        <v>49.752510236101877</v>
      </c>
      <c r="N14" s="37">
        <f t="shared" si="5"/>
        <v>28.030305067024116</v>
      </c>
      <c r="O14" s="36">
        <f t="shared" si="6"/>
        <v>0.56339479021270578</v>
      </c>
      <c r="S14" s="1"/>
      <c r="T14" s="19"/>
      <c r="U14" s="19"/>
      <c r="V14" s="19"/>
      <c r="W14" s="19"/>
    </row>
    <row r="15" spans="1:23">
      <c r="A15" s="29" t="s">
        <v>17</v>
      </c>
      <c r="B15" s="30"/>
      <c r="C15" s="31"/>
      <c r="D15" s="31"/>
      <c r="E15" s="31"/>
      <c r="F15" s="31"/>
      <c r="G15" s="32"/>
      <c r="H15" s="32"/>
      <c r="I15" s="32"/>
      <c r="J15" s="31"/>
      <c r="K15" s="32"/>
      <c r="L15" s="31"/>
      <c r="M15" s="37"/>
      <c r="N15" s="37"/>
      <c r="O15" s="36"/>
      <c r="S15" s="1"/>
      <c r="T15" s="19"/>
      <c r="U15" s="19"/>
      <c r="V15" s="19"/>
      <c r="W15" s="19"/>
    </row>
    <row r="16" spans="1:23">
      <c r="A16" s="29" t="s">
        <v>19</v>
      </c>
      <c r="B16" s="30"/>
      <c r="C16" s="31"/>
      <c r="D16" s="31"/>
      <c r="E16" s="31"/>
      <c r="F16" s="31"/>
      <c r="G16" s="32"/>
      <c r="H16" s="32"/>
      <c r="I16" s="32"/>
      <c r="J16" s="31"/>
      <c r="K16" s="32"/>
      <c r="L16" s="31"/>
      <c r="M16" s="37"/>
      <c r="N16" s="37"/>
      <c r="O16" s="36"/>
      <c r="S16" s="21"/>
      <c r="T16" s="19"/>
      <c r="U16" s="19"/>
      <c r="V16" s="19"/>
      <c r="W16" s="19"/>
    </row>
    <row r="17" spans="1:23">
      <c r="A17" s="29" t="s">
        <v>21</v>
      </c>
      <c r="B17" s="30"/>
      <c r="C17" s="31"/>
      <c r="D17" s="31"/>
      <c r="E17" s="31"/>
      <c r="F17" s="31"/>
      <c r="G17" s="32"/>
      <c r="H17" s="32"/>
      <c r="I17" s="32"/>
      <c r="J17" s="31"/>
      <c r="K17" s="32"/>
      <c r="L17" s="31"/>
      <c r="M17" s="37"/>
      <c r="N17" s="37"/>
      <c r="O17" s="36"/>
      <c r="S17" s="1"/>
      <c r="T17" s="19"/>
      <c r="U17" s="19"/>
      <c r="V17" s="19"/>
      <c r="W17" s="19"/>
    </row>
    <row r="18" spans="1:23">
      <c r="A18" s="29" t="s">
        <v>73</v>
      </c>
      <c r="B18" s="30">
        <v>0.63611111111111118</v>
      </c>
      <c r="C18" s="31">
        <v>35.799999999999997</v>
      </c>
      <c r="D18" s="31">
        <f t="shared" ref="D18" si="11">+C18+0.2</f>
        <v>36</v>
      </c>
      <c r="E18" s="31">
        <v>24.4</v>
      </c>
      <c r="F18" s="31">
        <f t="shared" ref="F18" si="12">+E18+0</f>
        <v>24.4</v>
      </c>
      <c r="G18" s="32" t="s">
        <v>50</v>
      </c>
      <c r="H18" s="32"/>
      <c r="I18" s="32">
        <v>-0.1</v>
      </c>
      <c r="J18" s="31">
        <f t="shared" si="2"/>
        <v>35.9</v>
      </c>
      <c r="K18" s="32">
        <v>0.1</v>
      </c>
      <c r="L18" s="31">
        <f t="shared" si="3"/>
        <v>24.5</v>
      </c>
      <c r="M18" s="37">
        <f t="shared" si="4"/>
        <v>59.099381783704686</v>
      </c>
      <c r="N18" s="37">
        <f t="shared" si="5"/>
        <v>23.144981448726973</v>
      </c>
      <c r="O18" s="36">
        <f t="shared" si="6"/>
        <v>0.39162814821708808</v>
      </c>
      <c r="S18" s="1"/>
      <c r="T18" s="19"/>
      <c r="U18" s="19"/>
      <c r="V18" s="19"/>
      <c r="W18" s="19"/>
    </row>
    <row r="19" spans="1:23">
      <c r="A19" s="38"/>
      <c r="B19" s="39"/>
      <c r="C19" s="40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41"/>
      <c r="O19" s="42"/>
      <c r="S19" s="21"/>
      <c r="T19" s="19"/>
      <c r="U19" s="19"/>
      <c r="V19" s="19"/>
      <c r="W19" s="19"/>
    </row>
    <row r="20" spans="1:23">
      <c r="A20" t="s">
        <v>23</v>
      </c>
      <c r="B20" s="1">
        <v>0.62638888888888888</v>
      </c>
      <c r="C20" s="2">
        <v>34.299999999999997</v>
      </c>
      <c r="D20" s="17">
        <f>+C20-0.3</f>
        <v>34</v>
      </c>
      <c r="E20" s="17">
        <v>24.4</v>
      </c>
      <c r="F20" s="17">
        <f>+E20+0.1</f>
        <v>24.5</v>
      </c>
      <c r="G20" t="s">
        <v>52</v>
      </c>
      <c r="I20">
        <v>-0.4</v>
      </c>
      <c r="J20" s="2">
        <f t="shared" si="2"/>
        <v>33.6</v>
      </c>
      <c r="K20">
        <v>0.6</v>
      </c>
      <c r="L20" s="2">
        <f t="shared" si="3"/>
        <v>25.1</v>
      </c>
      <c r="M20" s="7">
        <f t="shared" si="4"/>
        <v>52.032389234530946</v>
      </c>
      <c r="N20" s="7">
        <f t="shared" si="5"/>
        <v>26.201541187500315</v>
      </c>
      <c r="O20" s="8">
        <f t="shared" si="6"/>
        <v>0.50356213837114816</v>
      </c>
      <c r="S20" s="1"/>
      <c r="T20" s="19"/>
      <c r="U20" s="19"/>
      <c r="V20" s="19"/>
      <c r="W20" s="19"/>
    </row>
    <row r="21" spans="1:23">
      <c r="A21" t="s">
        <v>25</v>
      </c>
      <c r="B21" s="1">
        <v>0.63055555555555554</v>
      </c>
      <c r="C21" s="2">
        <v>33.799999999999997</v>
      </c>
      <c r="D21" s="17">
        <f>+C21-0.3</f>
        <v>33.5</v>
      </c>
      <c r="E21" s="17">
        <v>24.2</v>
      </c>
      <c r="F21" s="17">
        <f>+E21+0.1</f>
        <v>24.3</v>
      </c>
      <c r="G21" t="s">
        <v>53</v>
      </c>
      <c r="I21">
        <v>-0.3</v>
      </c>
      <c r="J21" s="2">
        <f t="shared" si="2"/>
        <v>33.200000000000003</v>
      </c>
      <c r="K21">
        <v>0.4</v>
      </c>
      <c r="L21" s="2">
        <f t="shared" si="3"/>
        <v>24.7</v>
      </c>
      <c r="M21" s="7">
        <f t="shared" si="4"/>
        <v>50.881366951137956</v>
      </c>
      <c r="N21" s="7">
        <f t="shared" si="5"/>
        <v>25.450507061913822</v>
      </c>
      <c r="O21" s="8">
        <f t="shared" si="6"/>
        <v>0.50019306844398026</v>
      </c>
      <c r="S21" s="1"/>
      <c r="T21" s="19"/>
      <c r="U21" s="19"/>
      <c r="V21" s="19"/>
      <c r="W21" s="19"/>
    </row>
    <row r="22" spans="1:23">
      <c r="A22" t="s">
        <v>27</v>
      </c>
      <c r="B22" s="1">
        <v>0.63888888888888895</v>
      </c>
      <c r="C22" s="2">
        <v>34.6</v>
      </c>
      <c r="D22" s="17">
        <f>+C22-0.3</f>
        <v>34.300000000000004</v>
      </c>
      <c r="E22" s="17">
        <v>24.4</v>
      </c>
      <c r="F22" s="17">
        <f>+E22+0.1</f>
        <v>24.5</v>
      </c>
      <c r="G22" t="s">
        <v>53</v>
      </c>
      <c r="I22">
        <v>0</v>
      </c>
      <c r="J22" s="2">
        <f t="shared" si="2"/>
        <v>34.300000000000004</v>
      </c>
      <c r="K22">
        <v>0.1</v>
      </c>
      <c r="L22" s="2">
        <f t="shared" si="3"/>
        <v>24.6</v>
      </c>
      <c r="M22" s="7">
        <f t="shared" si="4"/>
        <v>54.101107884496713</v>
      </c>
      <c r="N22" s="7">
        <f t="shared" si="5"/>
        <v>24.464144572193717</v>
      </c>
      <c r="O22" s="8">
        <f t="shared" si="6"/>
        <v>0.45219304241280051</v>
      </c>
      <c r="S22" s="21"/>
      <c r="T22" s="19"/>
      <c r="U22" s="19"/>
      <c r="V22" s="19"/>
      <c r="W22" s="19"/>
    </row>
    <row r="23" spans="1:23">
      <c r="A23" t="s">
        <v>29</v>
      </c>
      <c r="B23" s="1"/>
      <c r="C23" s="2"/>
      <c r="D23" s="17"/>
      <c r="E23" s="17"/>
      <c r="F23" s="17"/>
      <c r="J23" s="2"/>
      <c r="L23" s="2"/>
      <c r="M23" s="7"/>
      <c r="N23" s="7"/>
      <c r="O23" s="8"/>
      <c r="S23" s="1"/>
      <c r="T23" s="19"/>
      <c r="U23" s="19"/>
      <c r="V23" s="19"/>
      <c r="W23" s="19"/>
    </row>
    <row r="24" spans="1:23">
      <c r="A24" t="s">
        <v>31</v>
      </c>
      <c r="B24" s="1"/>
      <c r="C24" s="2"/>
      <c r="D24" s="17"/>
      <c r="E24" s="17"/>
      <c r="F24" s="17"/>
      <c r="J24" s="2"/>
      <c r="L24" s="2"/>
      <c r="M24" s="7"/>
      <c r="N24" s="7"/>
      <c r="O24" s="8"/>
      <c r="S24" s="1"/>
      <c r="T24" s="19"/>
      <c r="U24" s="19"/>
      <c r="V24" s="19"/>
      <c r="W24" s="19"/>
    </row>
    <row r="25" spans="1:23">
      <c r="A25" t="s">
        <v>33</v>
      </c>
      <c r="B25" s="1"/>
      <c r="C25" s="2"/>
      <c r="D25" s="17"/>
      <c r="E25" s="17"/>
      <c r="F25" s="17"/>
      <c r="J25" s="2"/>
      <c r="L25" s="2"/>
      <c r="M25" s="7"/>
      <c r="N25" s="7"/>
      <c r="O25" s="8"/>
      <c r="S25" s="21"/>
      <c r="T25" s="19"/>
      <c r="U25" s="19"/>
      <c r="V25" s="19"/>
      <c r="W25" s="19"/>
    </row>
    <row r="26" spans="1:23">
      <c r="A26" t="s">
        <v>35</v>
      </c>
      <c r="B26" s="1">
        <v>0.64583333333333337</v>
      </c>
      <c r="C26" s="2">
        <v>34.799999999999997</v>
      </c>
      <c r="D26" s="17">
        <f t="shared" ref="D26:D27" si="13">+C26-0.3</f>
        <v>34.5</v>
      </c>
      <c r="E26" s="17">
        <v>24.4</v>
      </c>
      <c r="F26" s="17">
        <f t="shared" ref="F26:F27" si="14">+E26+0.1</f>
        <v>24.5</v>
      </c>
      <c r="G26" t="s">
        <v>82</v>
      </c>
      <c r="I26">
        <v>0.1</v>
      </c>
      <c r="J26" s="2">
        <f t="shared" si="2"/>
        <v>34.6</v>
      </c>
      <c r="K26">
        <v>-0.2</v>
      </c>
      <c r="L26" s="2">
        <f t="shared" si="3"/>
        <v>24.3</v>
      </c>
      <c r="M26" s="7">
        <f t="shared" si="4"/>
        <v>55.009311383075669</v>
      </c>
      <c r="N26" s="7">
        <f t="shared" si="5"/>
        <v>23.513402625737356</v>
      </c>
      <c r="O26" s="8">
        <f t="shared" si="6"/>
        <v>0.42744404600875552</v>
      </c>
      <c r="S26" s="1"/>
      <c r="T26" s="19"/>
      <c r="U26" s="19"/>
      <c r="V26" s="19"/>
      <c r="W26" s="19"/>
    </row>
    <row r="27" spans="1:23">
      <c r="A27" t="s">
        <v>74</v>
      </c>
      <c r="B27" s="1">
        <v>0.64930555555555558</v>
      </c>
      <c r="C27" s="2">
        <v>34.1</v>
      </c>
      <c r="D27" s="17">
        <f t="shared" si="13"/>
        <v>33.800000000000004</v>
      </c>
      <c r="E27" s="17">
        <v>24.1</v>
      </c>
      <c r="F27" s="17">
        <f t="shared" si="14"/>
        <v>24.200000000000003</v>
      </c>
      <c r="G27" t="s">
        <v>51</v>
      </c>
      <c r="I27">
        <v>0.2</v>
      </c>
      <c r="J27" s="2">
        <f t="shared" si="2"/>
        <v>34.000000000000007</v>
      </c>
      <c r="K27">
        <v>-0.1</v>
      </c>
      <c r="L27" s="2">
        <f t="shared" si="3"/>
        <v>24.1</v>
      </c>
      <c r="M27" s="7">
        <f t="shared" si="4"/>
        <v>53.205939857448143</v>
      </c>
      <c r="N27" s="7">
        <f t="shared" si="5"/>
        <v>23.418356800123078</v>
      </c>
      <c r="O27" s="8">
        <f t="shared" si="6"/>
        <v>0.44014553380443311</v>
      </c>
      <c r="S27" s="1"/>
      <c r="T27" s="19"/>
      <c r="U27" s="19"/>
      <c r="V27" s="19"/>
      <c r="W27" s="19"/>
    </row>
    <row r="28" spans="1:23">
      <c r="C28" s="2"/>
      <c r="M28" s="7"/>
      <c r="N28" s="7"/>
      <c r="O28" s="8"/>
      <c r="S28" s="21"/>
      <c r="T28" s="19"/>
      <c r="U28" s="19"/>
      <c r="V28" s="19"/>
      <c r="W28" s="19"/>
    </row>
    <row r="29" spans="1:23">
      <c r="A29" s="43" t="s">
        <v>23</v>
      </c>
      <c r="B29" s="44">
        <v>0.65625</v>
      </c>
      <c r="C29" s="45">
        <v>34.1</v>
      </c>
      <c r="D29" s="45">
        <f>+C29+0.3</f>
        <v>34.4</v>
      </c>
      <c r="E29" s="45">
        <v>25.1</v>
      </c>
      <c r="F29" s="46">
        <f>+E29+0</f>
        <v>25.1</v>
      </c>
      <c r="G29" s="47" t="s">
        <v>77</v>
      </c>
      <c r="H29" s="47"/>
      <c r="I29" s="47">
        <v>0.4</v>
      </c>
      <c r="J29" s="45">
        <f t="shared" si="2"/>
        <v>34.799999999999997</v>
      </c>
      <c r="K29" s="47">
        <v>-0.7</v>
      </c>
      <c r="L29" s="45">
        <f t="shared" si="3"/>
        <v>24.400000000000002</v>
      </c>
      <c r="M29" s="48">
        <f t="shared" ref="M29:M36" si="15">6.11*10^(7.5*J29/(J29+237.3))</f>
        <v>55.622100373219887</v>
      </c>
      <c r="N29" s="48">
        <f t="shared" si="5"/>
        <v>23.629102109133957</v>
      </c>
      <c r="O29" s="49">
        <f t="shared" si="6"/>
        <v>0.42481499171344761</v>
      </c>
      <c r="S29" s="1"/>
      <c r="T29" s="19"/>
      <c r="U29" s="19"/>
      <c r="V29" s="19"/>
      <c r="W29" s="19"/>
    </row>
    <row r="30" spans="1:23">
      <c r="A30" s="50" t="s">
        <v>25</v>
      </c>
      <c r="B30" s="51">
        <v>0.65208333333333335</v>
      </c>
      <c r="C30" s="34">
        <v>34.299999999999997</v>
      </c>
      <c r="D30" s="34">
        <f>+C30+0.3</f>
        <v>34.599999999999994</v>
      </c>
      <c r="E30" s="34">
        <v>24.2</v>
      </c>
      <c r="F30" s="52">
        <f>+E30+0</f>
        <v>24.2</v>
      </c>
      <c r="G30" s="33" t="s">
        <v>93</v>
      </c>
      <c r="H30" s="33"/>
      <c r="I30" s="33">
        <v>0.3</v>
      </c>
      <c r="J30" s="34">
        <f t="shared" si="2"/>
        <v>34.899999999999991</v>
      </c>
      <c r="K30" s="33">
        <v>-0.5</v>
      </c>
      <c r="L30" s="34">
        <f t="shared" si="3"/>
        <v>23.7</v>
      </c>
      <c r="M30" s="35">
        <f t="shared" si="15"/>
        <v>55.930708554014402</v>
      </c>
      <c r="N30" s="35">
        <f t="shared" si="5"/>
        <v>21.837730899100229</v>
      </c>
      <c r="O30" s="53">
        <f t="shared" si="6"/>
        <v>0.39044259341021409</v>
      </c>
      <c r="S30" s="1"/>
      <c r="T30" s="19"/>
      <c r="U30" s="19"/>
      <c r="V30" s="19"/>
      <c r="W30" s="19"/>
    </row>
    <row r="31" spans="1:23">
      <c r="A31" s="50" t="s">
        <v>27</v>
      </c>
      <c r="B31" s="51">
        <v>0.64513888888888882</v>
      </c>
      <c r="C31" s="34">
        <v>32.799999999999997</v>
      </c>
      <c r="D31" s="34">
        <f>+C31+0.3</f>
        <v>33.099999999999994</v>
      </c>
      <c r="E31" s="34">
        <v>24.2</v>
      </c>
      <c r="F31" s="52">
        <f>+E31+0</f>
        <v>24.2</v>
      </c>
      <c r="G31" s="33" t="s">
        <v>94</v>
      </c>
      <c r="H31" s="33"/>
      <c r="I31" s="33">
        <v>0.1</v>
      </c>
      <c r="J31" s="34">
        <f t="shared" si="2"/>
        <v>33.199999999999996</v>
      </c>
      <c r="K31" s="33">
        <v>-0.2</v>
      </c>
      <c r="L31" s="34">
        <f t="shared" si="3"/>
        <v>24</v>
      </c>
      <c r="M31" s="35">
        <f t="shared" si="15"/>
        <v>50.881366951137935</v>
      </c>
      <c r="N31" s="35">
        <f t="shared" si="5"/>
        <v>23.706013195742837</v>
      </c>
      <c r="O31" s="53">
        <f t="shared" si="6"/>
        <v>0.46590755351577018</v>
      </c>
      <c r="S31" s="21"/>
      <c r="T31" s="19"/>
      <c r="U31" s="19"/>
      <c r="V31" s="19"/>
      <c r="W31" s="19"/>
    </row>
    <row r="32" spans="1:23">
      <c r="A32" s="50" t="s">
        <v>29</v>
      </c>
      <c r="B32" s="51"/>
      <c r="C32" s="34"/>
      <c r="D32" s="34"/>
      <c r="E32" s="34"/>
      <c r="F32" s="52"/>
      <c r="G32" s="33"/>
      <c r="H32" s="33"/>
      <c r="I32" s="33"/>
      <c r="J32" s="34"/>
      <c r="K32" s="33"/>
      <c r="L32" s="34"/>
      <c r="M32" s="35"/>
      <c r="N32" s="35"/>
      <c r="O32" s="53"/>
      <c r="S32" s="1"/>
      <c r="T32" s="19"/>
      <c r="U32" s="19"/>
      <c r="V32" s="19"/>
      <c r="W32" s="19"/>
    </row>
    <row r="33" spans="1:23">
      <c r="A33" s="50" t="s">
        <v>31</v>
      </c>
      <c r="B33" s="51"/>
      <c r="C33" s="34"/>
      <c r="D33" s="34"/>
      <c r="E33" s="34"/>
      <c r="F33" s="52"/>
      <c r="G33" s="33"/>
      <c r="H33" s="33"/>
      <c r="I33" s="33"/>
      <c r="J33" s="34"/>
      <c r="K33" s="33"/>
      <c r="L33" s="34"/>
      <c r="M33" s="35"/>
      <c r="N33" s="35"/>
      <c r="O33" s="53"/>
      <c r="S33" s="1"/>
      <c r="T33" s="19"/>
      <c r="U33" s="19"/>
      <c r="V33" s="19"/>
      <c r="W33" s="19"/>
    </row>
    <row r="34" spans="1:23">
      <c r="A34" s="50" t="s">
        <v>33</v>
      </c>
      <c r="B34" s="51"/>
      <c r="C34" s="34"/>
      <c r="D34" s="34"/>
      <c r="E34" s="34"/>
      <c r="F34" s="52"/>
      <c r="G34" s="33"/>
      <c r="H34" s="33"/>
      <c r="I34" s="33"/>
      <c r="J34" s="34"/>
      <c r="K34" s="33"/>
      <c r="L34" s="34"/>
      <c r="M34" s="35"/>
      <c r="N34" s="35"/>
      <c r="O34" s="53"/>
      <c r="S34" s="21"/>
      <c r="T34" s="19"/>
      <c r="U34" s="19"/>
      <c r="V34" s="19"/>
      <c r="W34" s="19"/>
    </row>
    <row r="35" spans="1:23">
      <c r="A35" s="50" t="s">
        <v>35</v>
      </c>
      <c r="B35" s="51">
        <v>0.63541666666666663</v>
      </c>
      <c r="C35" s="34">
        <v>35.200000000000003</v>
      </c>
      <c r="D35" s="34">
        <f t="shared" ref="D35:D36" si="16">+C35+0.3</f>
        <v>35.5</v>
      </c>
      <c r="E35" s="34">
        <v>24.8</v>
      </c>
      <c r="F35" s="52">
        <f t="shared" ref="F35:F36" si="17">+E35+0</f>
        <v>24.8</v>
      </c>
      <c r="G35" s="33" t="s">
        <v>51</v>
      </c>
      <c r="H35" s="33"/>
      <c r="I35" s="33">
        <v>-0.1</v>
      </c>
      <c r="J35" s="34">
        <f t="shared" si="2"/>
        <v>35.4</v>
      </c>
      <c r="K35" s="33">
        <v>0.2</v>
      </c>
      <c r="L35" s="34">
        <f t="shared" si="3"/>
        <v>25</v>
      </c>
      <c r="M35" s="35">
        <f t="shared" si="15"/>
        <v>57.496124198610815</v>
      </c>
      <c r="N35" s="35">
        <f t="shared" si="5"/>
        <v>24.744013923674952</v>
      </c>
      <c r="O35" s="53">
        <f t="shared" si="6"/>
        <v>0.43035968543202779</v>
      </c>
      <c r="S35" s="1"/>
      <c r="T35" s="19"/>
      <c r="U35" s="19"/>
      <c r="V35" s="19"/>
      <c r="W35" s="19"/>
    </row>
    <row r="36" spans="1:23">
      <c r="A36" s="50" t="s">
        <v>74</v>
      </c>
      <c r="B36" s="51">
        <v>0.63055555555555554</v>
      </c>
      <c r="C36" s="34">
        <v>33.9</v>
      </c>
      <c r="D36" s="34">
        <f t="shared" si="16"/>
        <v>34.199999999999996</v>
      </c>
      <c r="E36" s="34">
        <v>24</v>
      </c>
      <c r="F36" s="52">
        <f t="shared" si="17"/>
        <v>24</v>
      </c>
      <c r="G36" s="33" t="s">
        <v>65</v>
      </c>
      <c r="H36" s="33"/>
      <c r="I36" s="33">
        <v>-0.3</v>
      </c>
      <c r="J36" s="34">
        <f t="shared" si="2"/>
        <v>33.9</v>
      </c>
      <c r="K36" s="33">
        <v>0.4</v>
      </c>
      <c r="L36" s="34">
        <f t="shared" si="3"/>
        <v>24.4</v>
      </c>
      <c r="M36" s="35">
        <f t="shared" si="15"/>
        <v>52.91042015730001</v>
      </c>
      <c r="N36" s="35">
        <f t="shared" si="5"/>
        <v>24.229877039133946</v>
      </c>
      <c r="O36" s="53">
        <f t="shared" si="6"/>
        <v>0.45794149748007562</v>
      </c>
      <c r="Q36" t="s">
        <v>95</v>
      </c>
      <c r="S36" s="1"/>
      <c r="T36" s="19"/>
      <c r="U36" s="19"/>
      <c r="V36" s="19"/>
      <c r="W36" s="19"/>
    </row>
    <row r="37" spans="1:23">
      <c r="A37" s="38"/>
      <c r="B37" s="39"/>
      <c r="C37" s="40"/>
      <c r="D37" s="39"/>
      <c r="E37" s="39"/>
      <c r="F37" s="39"/>
      <c r="G37" s="39"/>
      <c r="H37" s="39"/>
      <c r="I37" s="39"/>
      <c r="J37" s="39"/>
      <c r="K37" s="39"/>
      <c r="L37" s="39"/>
      <c r="M37" s="41"/>
      <c r="N37" s="41"/>
      <c r="O37" s="42"/>
      <c r="S37" s="21"/>
      <c r="T37" s="19"/>
      <c r="U37" s="19"/>
      <c r="V37" s="19"/>
      <c r="W37" s="19"/>
    </row>
    <row r="38" spans="1:23">
      <c r="A38" s="23" t="s">
        <v>37</v>
      </c>
      <c r="B38" s="24">
        <v>0.62569444444444444</v>
      </c>
      <c r="C38" s="25">
        <v>34.799999999999997</v>
      </c>
      <c r="D38" s="25">
        <f>+C38+0.4</f>
        <v>35.199999999999996</v>
      </c>
      <c r="E38" s="25">
        <v>24.2</v>
      </c>
      <c r="F38" s="54">
        <f>+E38-0.6</f>
        <v>23.599999999999998</v>
      </c>
      <c r="G38" s="47" t="s">
        <v>52</v>
      </c>
      <c r="H38" s="26"/>
      <c r="I38" s="26">
        <v>-0.4</v>
      </c>
      <c r="J38" s="25">
        <f t="shared" si="2"/>
        <v>34.799999999999997</v>
      </c>
      <c r="K38" s="26">
        <v>0.7</v>
      </c>
      <c r="L38" s="25">
        <f t="shared" ref="L38:L54" si="18">+F38+K38</f>
        <v>24.299999999999997</v>
      </c>
      <c r="M38" s="27">
        <f t="shared" si="4"/>
        <v>55.622100373219887</v>
      </c>
      <c r="N38" s="27">
        <f t="shared" si="5"/>
        <v>23.379897085737348</v>
      </c>
      <c r="O38" s="28">
        <f t="shared" si="6"/>
        <v>0.42033466785432572</v>
      </c>
      <c r="S38" s="1"/>
      <c r="T38" s="19"/>
      <c r="U38" s="19"/>
      <c r="V38" s="19"/>
      <c r="W38" s="19"/>
    </row>
    <row r="39" spans="1:23">
      <c r="A39" s="29" t="s">
        <v>39</v>
      </c>
      <c r="B39" s="30">
        <v>0.62986111111111109</v>
      </c>
      <c r="C39" s="31">
        <v>34</v>
      </c>
      <c r="D39" s="31">
        <f>+C39+0.4</f>
        <v>34.4</v>
      </c>
      <c r="E39" s="31">
        <v>23.8</v>
      </c>
      <c r="F39" s="55">
        <f>+E39-0.6</f>
        <v>23.2</v>
      </c>
      <c r="G39" s="32" t="s">
        <v>65</v>
      </c>
      <c r="H39" s="32"/>
      <c r="I39" s="32">
        <v>-0.3</v>
      </c>
      <c r="J39" s="31">
        <f t="shared" si="2"/>
        <v>34.1</v>
      </c>
      <c r="K39" s="32">
        <v>0.5</v>
      </c>
      <c r="L39" s="31">
        <f t="shared" si="18"/>
        <v>23.7</v>
      </c>
      <c r="M39" s="37">
        <f t="shared" si="4"/>
        <v>53.502890518331768</v>
      </c>
      <c r="N39" s="37">
        <f t="shared" si="5"/>
        <v>22.371753059100225</v>
      </c>
      <c r="O39" s="36">
        <f t="shared" si="6"/>
        <v>0.41814101709953339</v>
      </c>
      <c r="S39" s="1"/>
      <c r="T39" s="19"/>
      <c r="U39" s="19"/>
      <c r="V39" s="19"/>
      <c r="W39" s="19"/>
    </row>
    <row r="40" spans="1:23">
      <c r="A40" s="29" t="s">
        <v>41</v>
      </c>
      <c r="B40" s="30"/>
      <c r="C40" s="31"/>
      <c r="D40" s="31"/>
      <c r="E40" s="31"/>
      <c r="F40" s="55"/>
      <c r="G40" s="32"/>
      <c r="H40" s="32"/>
      <c r="I40" s="32"/>
      <c r="J40" s="31"/>
      <c r="K40" s="32"/>
      <c r="L40" s="31"/>
      <c r="M40" s="37"/>
      <c r="N40" s="37"/>
      <c r="O40" s="36"/>
      <c r="S40" s="21"/>
      <c r="T40" s="19"/>
      <c r="U40" s="19"/>
      <c r="V40" s="19"/>
      <c r="W40" s="19"/>
    </row>
    <row r="41" spans="1:23">
      <c r="A41" s="29" t="s">
        <v>43</v>
      </c>
      <c r="B41" s="30"/>
      <c r="C41" s="31"/>
      <c r="D41" s="31"/>
      <c r="E41" s="31"/>
      <c r="F41" s="55"/>
      <c r="G41" s="32"/>
      <c r="H41" s="32"/>
      <c r="I41" s="32"/>
      <c r="J41" s="31"/>
      <c r="K41" s="32"/>
      <c r="L41" s="31"/>
      <c r="M41" s="37"/>
      <c r="N41" s="37"/>
      <c r="O41" s="36"/>
      <c r="S41" s="1"/>
      <c r="T41" s="19"/>
      <c r="U41" s="19"/>
      <c r="V41" s="19"/>
      <c r="W41" s="19"/>
    </row>
    <row r="42" spans="1:23">
      <c r="A42" s="29" t="s">
        <v>45</v>
      </c>
      <c r="B42" s="30"/>
      <c r="C42" s="31"/>
      <c r="D42" s="31"/>
      <c r="E42" s="31"/>
      <c r="F42" s="55"/>
      <c r="G42" s="32"/>
      <c r="H42" s="32"/>
      <c r="I42" s="32"/>
      <c r="J42" s="31"/>
      <c r="K42" s="32"/>
      <c r="L42" s="31"/>
      <c r="M42" s="37"/>
      <c r="N42" s="37"/>
      <c r="O42" s="36"/>
      <c r="S42" s="1"/>
      <c r="T42" s="19"/>
      <c r="U42" s="19"/>
      <c r="V42" s="19"/>
      <c r="W42" s="19"/>
    </row>
    <row r="43" spans="1:23">
      <c r="A43" s="29" t="s">
        <v>47</v>
      </c>
      <c r="B43" s="30">
        <v>0.63611111111111118</v>
      </c>
      <c r="C43" s="31">
        <v>35</v>
      </c>
      <c r="D43" s="31">
        <f t="shared" ref="D43:D45" si="19">+C43+0.4</f>
        <v>35.4</v>
      </c>
      <c r="E43" s="31">
        <v>25.2</v>
      </c>
      <c r="F43" s="55">
        <f t="shared" ref="F43:F45" si="20">+E43-0.6</f>
        <v>24.599999999999998</v>
      </c>
      <c r="G43" s="32" t="s">
        <v>77</v>
      </c>
      <c r="H43" s="32"/>
      <c r="I43" s="32">
        <v>-0.1</v>
      </c>
      <c r="J43" s="31">
        <f t="shared" si="2"/>
        <v>35.299999999999997</v>
      </c>
      <c r="K43" s="32">
        <v>0.2</v>
      </c>
      <c r="L43" s="31">
        <f t="shared" si="18"/>
        <v>24.799999999999997</v>
      </c>
      <c r="M43" s="37">
        <f t="shared" si="4"/>
        <v>57.180037838793041</v>
      </c>
      <c r="N43" s="37">
        <f t="shared" si="5"/>
        <v>24.301748365004922</v>
      </c>
      <c r="O43" s="36">
        <f t="shared" si="6"/>
        <v>0.42500406231836596</v>
      </c>
      <c r="S43" s="21"/>
      <c r="T43" s="19"/>
      <c r="U43" s="19"/>
      <c r="V43" s="19"/>
      <c r="W43" s="19"/>
    </row>
    <row r="44" spans="1:23">
      <c r="A44" s="29" t="s">
        <v>49</v>
      </c>
      <c r="B44" s="30">
        <v>0.6430555555555556</v>
      </c>
      <c r="C44" s="31">
        <v>35.4</v>
      </c>
      <c r="D44" s="31">
        <f t="shared" si="19"/>
        <v>35.799999999999997</v>
      </c>
      <c r="E44" s="31">
        <v>24.6</v>
      </c>
      <c r="F44" s="55">
        <f t="shared" si="20"/>
        <v>24</v>
      </c>
      <c r="G44" s="32" t="s">
        <v>71</v>
      </c>
      <c r="H44" s="32"/>
      <c r="I44" s="32">
        <v>0.1</v>
      </c>
      <c r="J44" s="31">
        <f t="shared" si="2"/>
        <v>35.9</v>
      </c>
      <c r="K44" s="32">
        <v>-0.1</v>
      </c>
      <c r="L44" s="31">
        <f t="shared" si="18"/>
        <v>23.9</v>
      </c>
      <c r="M44" s="37">
        <f t="shared" si="4"/>
        <v>59.099381783704686</v>
      </c>
      <c r="N44" s="37">
        <f t="shared" si="5"/>
        <v>21.65826074316292</v>
      </c>
      <c r="O44" s="36">
        <f t="shared" si="6"/>
        <v>0.36647186636281692</v>
      </c>
      <c r="S44" s="1"/>
      <c r="T44" s="19"/>
      <c r="U44" s="19"/>
      <c r="V44" s="19"/>
      <c r="W44" s="19"/>
    </row>
    <row r="45" spans="1:23">
      <c r="A45" s="29" t="s">
        <v>75</v>
      </c>
      <c r="B45" s="30">
        <v>0.64722222222222225</v>
      </c>
      <c r="C45" s="31">
        <v>35</v>
      </c>
      <c r="D45" s="31">
        <f t="shared" si="19"/>
        <v>35.4</v>
      </c>
      <c r="E45" s="31">
        <v>24.6</v>
      </c>
      <c r="F45" s="55">
        <f t="shared" si="20"/>
        <v>24</v>
      </c>
      <c r="G45" s="32" t="s">
        <v>65</v>
      </c>
      <c r="H45" s="32"/>
      <c r="I45" s="32">
        <v>0.2</v>
      </c>
      <c r="J45" s="31">
        <f t="shared" si="2"/>
        <v>35.6</v>
      </c>
      <c r="K45" s="32">
        <v>-0.2</v>
      </c>
      <c r="L45" s="31">
        <f t="shared" si="18"/>
        <v>23.8</v>
      </c>
      <c r="M45" s="37">
        <f t="shared" si="4"/>
        <v>58.132843883662197</v>
      </c>
      <c r="N45" s="37">
        <f t="shared" si="5"/>
        <v>21.614025357684998</v>
      </c>
      <c r="O45" s="36">
        <f t="shared" si="6"/>
        <v>0.37180402529316925</v>
      </c>
      <c r="S45" s="1"/>
      <c r="T45" s="19"/>
      <c r="U45" s="19"/>
      <c r="V45" s="19"/>
      <c r="W45" s="19"/>
    </row>
    <row r="46" spans="1:23">
      <c r="A46" s="38"/>
      <c r="B46" s="39"/>
      <c r="C46" s="40"/>
      <c r="D46" s="39"/>
      <c r="E46" s="39"/>
      <c r="F46" s="39"/>
      <c r="G46" s="39"/>
      <c r="H46" s="39"/>
      <c r="I46" s="39"/>
      <c r="J46" s="39"/>
      <c r="K46" s="39"/>
      <c r="L46" s="39"/>
      <c r="M46" s="41"/>
      <c r="N46" s="41"/>
      <c r="O46" s="42"/>
      <c r="S46" s="21"/>
      <c r="T46" s="19"/>
      <c r="U46" s="19"/>
      <c r="V46" s="19"/>
      <c r="W46" s="19"/>
    </row>
    <row r="47" spans="1:23">
      <c r="A47" s="23" t="s">
        <v>37</v>
      </c>
      <c r="B47" s="24">
        <v>0.6479166666666667</v>
      </c>
      <c r="C47" s="25">
        <v>35</v>
      </c>
      <c r="D47" s="25">
        <f>+C47-0.2</f>
        <v>34.799999999999997</v>
      </c>
      <c r="E47" s="25">
        <v>24.2</v>
      </c>
      <c r="F47" s="25">
        <f>+E47-0.1</f>
        <v>24.099999999999998</v>
      </c>
      <c r="G47" s="26" t="s">
        <v>53</v>
      </c>
      <c r="H47" s="26"/>
      <c r="I47" s="26">
        <v>0.2</v>
      </c>
      <c r="J47" s="25">
        <f t="shared" si="2"/>
        <v>35</v>
      </c>
      <c r="K47" s="26">
        <v>-0.3</v>
      </c>
      <c r="L47" s="25">
        <f t="shared" si="18"/>
        <v>23.799999999999997</v>
      </c>
      <c r="M47" s="27">
        <f t="shared" si="4"/>
        <v>56.2408004299607</v>
      </c>
      <c r="N47" s="27">
        <f t="shared" si="5"/>
        <v>22.014541977684985</v>
      </c>
      <c r="O47" s="28">
        <f t="shared" si="6"/>
        <v>0.39143365331545599</v>
      </c>
      <c r="S47" s="1"/>
      <c r="T47" s="19"/>
      <c r="U47" s="19"/>
      <c r="V47" s="19"/>
      <c r="W47" s="19"/>
    </row>
    <row r="48" spans="1:23">
      <c r="A48" s="29" t="s">
        <v>39</v>
      </c>
      <c r="B48" s="30">
        <v>0.6430555555555556</v>
      </c>
      <c r="C48" s="31">
        <v>33.6</v>
      </c>
      <c r="D48" s="31">
        <f>+C48-0.2</f>
        <v>33.4</v>
      </c>
      <c r="E48" s="31">
        <v>23.8</v>
      </c>
      <c r="F48" s="31">
        <f>+E48-0.1</f>
        <v>23.7</v>
      </c>
      <c r="G48" s="32" t="s">
        <v>71</v>
      </c>
      <c r="H48" s="32"/>
      <c r="I48" s="32">
        <v>0.1</v>
      </c>
      <c r="J48" s="31">
        <f t="shared" si="2"/>
        <v>33.5</v>
      </c>
      <c r="K48" s="32">
        <v>-0.1</v>
      </c>
      <c r="L48" s="31">
        <f t="shared" si="18"/>
        <v>23.599999999999998</v>
      </c>
      <c r="M48" s="37">
        <f t="shared" si="4"/>
        <v>51.742535881349319</v>
      </c>
      <c r="N48" s="37">
        <f t="shared" si="5"/>
        <v>22.529631571653717</v>
      </c>
      <c r="O48" s="36">
        <f t="shared" si="6"/>
        <v>0.43541800160928251</v>
      </c>
      <c r="S48" s="1"/>
      <c r="T48" s="19"/>
      <c r="U48" s="19"/>
      <c r="V48" s="19"/>
      <c r="W48" s="19"/>
    </row>
    <row r="49" spans="1:23">
      <c r="A49" s="29" t="s">
        <v>41</v>
      </c>
      <c r="B49" s="30"/>
      <c r="C49" s="31"/>
      <c r="D49" s="31"/>
      <c r="E49" s="31"/>
      <c r="F49" s="31"/>
      <c r="G49" s="32"/>
      <c r="H49" s="32"/>
      <c r="I49" s="32"/>
      <c r="J49" s="31"/>
      <c r="K49" s="32"/>
      <c r="L49" s="31"/>
      <c r="M49" s="37"/>
      <c r="N49" s="37"/>
      <c r="O49" s="36"/>
      <c r="S49" s="21"/>
      <c r="T49" s="19"/>
      <c r="U49" s="19"/>
      <c r="V49" s="19"/>
      <c r="W49" s="19"/>
    </row>
    <row r="50" spans="1:23">
      <c r="A50" s="29" t="s">
        <v>43</v>
      </c>
      <c r="B50" s="30"/>
      <c r="C50" s="31"/>
      <c r="D50" s="31"/>
      <c r="E50" s="31"/>
      <c r="F50" s="31"/>
      <c r="G50" s="32"/>
      <c r="H50" s="32"/>
      <c r="I50" s="32"/>
      <c r="J50" s="31"/>
      <c r="K50" s="32"/>
      <c r="L50" s="31"/>
      <c r="M50" s="37"/>
      <c r="N50" s="37"/>
      <c r="O50" s="36"/>
      <c r="S50" s="1"/>
      <c r="T50" s="19"/>
      <c r="U50" s="19"/>
      <c r="V50" s="19"/>
      <c r="W50" s="19"/>
    </row>
    <row r="51" spans="1:23">
      <c r="A51" s="29" t="s">
        <v>45</v>
      </c>
      <c r="B51" s="30"/>
      <c r="C51" s="31"/>
      <c r="D51" s="31"/>
      <c r="E51" s="31"/>
      <c r="F51" s="31"/>
      <c r="G51" s="32"/>
      <c r="H51" s="32"/>
      <c r="I51" s="32"/>
      <c r="J51" s="31"/>
      <c r="K51" s="32"/>
      <c r="L51" s="31"/>
      <c r="M51" s="37"/>
      <c r="N51" s="37"/>
      <c r="O51" s="36"/>
      <c r="S51" s="1"/>
      <c r="T51" s="19"/>
      <c r="U51" s="19"/>
      <c r="V51" s="19"/>
      <c r="W51" s="19"/>
    </row>
    <row r="52" spans="1:23">
      <c r="A52" s="29" t="s">
        <v>47</v>
      </c>
      <c r="B52" s="30">
        <v>0.63611111111111118</v>
      </c>
      <c r="C52" s="31">
        <v>34.6</v>
      </c>
      <c r="D52" s="31">
        <f t="shared" ref="D52:D54" si="21">+C52-0.2</f>
        <v>34.4</v>
      </c>
      <c r="E52" s="31">
        <v>24.2</v>
      </c>
      <c r="F52" s="31">
        <f t="shared" ref="F52:F54" si="22">+E52-0.1</f>
        <v>24.099999999999998</v>
      </c>
      <c r="G52" s="32"/>
      <c r="H52" s="32"/>
      <c r="I52" s="32">
        <v>-0.1</v>
      </c>
      <c r="J52" s="31">
        <f t="shared" si="2"/>
        <v>34.299999999999997</v>
      </c>
      <c r="K52" s="32">
        <v>0.2</v>
      </c>
      <c r="L52" s="31">
        <f t="shared" si="18"/>
        <v>24.299999999999997</v>
      </c>
      <c r="M52" s="37">
        <f t="shared" ref="M52:M54" si="23">6.11*10^(7.5*J52/(J52+237.3))</f>
        <v>54.101107884496713</v>
      </c>
      <c r="N52" s="37">
        <f t="shared" ref="N52:N54" si="24">6.11*10^(7.5*L52/(L52+237.3))-(0.000662*1008.35)*(J52-L52)</f>
        <v>23.713660935737348</v>
      </c>
      <c r="O52" s="36">
        <f t="shared" ref="O52:O54" si="25">+N52/M52</f>
        <v>0.4383211705454329</v>
      </c>
      <c r="S52" s="21"/>
      <c r="T52" s="19"/>
      <c r="U52" s="19"/>
      <c r="V52" s="19"/>
      <c r="W52" s="19"/>
    </row>
    <row r="53" spans="1:23">
      <c r="A53" s="29" t="s">
        <v>49</v>
      </c>
      <c r="B53" s="30">
        <v>0.62986111111111109</v>
      </c>
      <c r="C53" s="31">
        <v>35.200000000000003</v>
      </c>
      <c r="D53" s="31">
        <f t="shared" si="21"/>
        <v>35</v>
      </c>
      <c r="E53" s="31">
        <v>24.2</v>
      </c>
      <c r="F53" s="31">
        <f t="shared" si="22"/>
        <v>24.099999999999998</v>
      </c>
      <c r="G53" s="32" t="s">
        <v>50</v>
      </c>
      <c r="H53" s="32"/>
      <c r="I53" s="32">
        <v>-0.3</v>
      </c>
      <c r="J53" s="31">
        <f t="shared" si="2"/>
        <v>34.700000000000003</v>
      </c>
      <c r="K53" s="32">
        <v>0.5</v>
      </c>
      <c r="L53" s="31">
        <f t="shared" si="18"/>
        <v>24.599999999999998</v>
      </c>
      <c r="M53" s="37">
        <f t="shared" si="23"/>
        <v>55.314969954442432</v>
      </c>
      <c r="N53" s="37">
        <f t="shared" si="24"/>
        <v>24.197133492193714</v>
      </c>
      <c r="O53" s="36">
        <f t="shared" si="6"/>
        <v>0.43744276661675024</v>
      </c>
      <c r="S53" s="1"/>
      <c r="T53" s="19"/>
      <c r="U53" s="19"/>
      <c r="V53" s="19"/>
      <c r="W53" s="19"/>
    </row>
    <row r="54" spans="1:23">
      <c r="A54" s="29" t="s">
        <v>76</v>
      </c>
      <c r="B54" s="30">
        <v>0.625</v>
      </c>
      <c r="C54" s="31">
        <v>34.799999999999997</v>
      </c>
      <c r="D54" s="31">
        <f t="shared" si="21"/>
        <v>34.599999999999994</v>
      </c>
      <c r="E54" s="31">
        <v>24.4</v>
      </c>
      <c r="F54" s="31">
        <f t="shared" si="22"/>
        <v>24.299999999999997</v>
      </c>
      <c r="G54" s="32" t="s">
        <v>65</v>
      </c>
      <c r="H54" s="32"/>
      <c r="I54" s="32">
        <v>-0.4</v>
      </c>
      <c r="J54" s="31">
        <f t="shared" si="2"/>
        <v>34.199999999999996</v>
      </c>
      <c r="K54" s="32">
        <v>0.7</v>
      </c>
      <c r="L54" s="31">
        <f t="shared" si="18"/>
        <v>24.999999999999996</v>
      </c>
      <c r="M54" s="37">
        <f t="shared" si="23"/>
        <v>53.801277925933775</v>
      </c>
      <c r="N54" s="37">
        <f t="shared" si="24"/>
        <v>25.545047163674944</v>
      </c>
      <c r="O54" s="36">
        <f t="shared" si="25"/>
        <v>0.47480372490114203</v>
      </c>
      <c r="S54" s="1"/>
      <c r="T54" s="19"/>
      <c r="U54" s="19"/>
      <c r="V54" s="19"/>
      <c r="W54" s="19"/>
    </row>
    <row r="55" spans="1:23">
      <c r="A55" s="38"/>
      <c r="B55" s="56"/>
      <c r="C55" s="56"/>
      <c r="D55" s="40"/>
      <c r="E55" s="40"/>
      <c r="F55" s="40"/>
      <c r="G55" s="39"/>
      <c r="H55" s="39"/>
      <c r="I55" s="39"/>
      <c r="J55" s="40"/>
      <c r="K55" s="40"/>
      <c r="L55" s="40"/>
      <c r="M55" s="41"/>
      <c r="N55" s="41"/>
      <c r="O55" s="42"/>
      <c r="S55" s="21"/>
      <c r="T55" s="19"/>
      <c r="U55" s="19"/>
      <c r="V55" s="19"/>
      <c r="W55" s="19"/>
    </row>
    <row r="56" spans="1:23">
      <c r="B56" s="1"/>
      <c r="C56" s="1"/>
      <c r="D56" s="2"/>
      <c r="E56" s="2"/>
      <c r="F56" s="2"/>
      <c r="J56" s="2"/>
      <c r="K56" s="2"/>
      <c r="L56" s="2"/>
      <c r="M56" s="7"/>
      <c r="N56" s="7"/>
      <c r="O56" s="8"/>
      <c r="S56" s="1"/>
      <c r="T56" s="19"/>
      <c r="U56" s="19"/>
      <c r="V56" s="19"/>
      <c r="W56" s="19"/>
    </row>
    <row r="57" spans="1:23">
      <c r="B57" s="1"/>
      <c r="C57" s="1"/>
      <c r="D57" s="2"/>
      <c r="E57" s="2"/>
      <c r="F57" s="2"/>
      <c r="J57" s="2"/>
      <c r="K57" s="2"/>
      <c r="L57" s="2"/>
      <c r="M57" s="7"/>
      <c r="N57" s="7"/>
      <c r="O57" s="8"/>
      <c r="S57" s="1"/>
      <c r="T57" s="19"/>
      <c r="U57" s="19"/>
      <c r="V57" s="19"/>
      <c r="W57" s="19"/>
    </row>
    <row r="58" spans="1:23">
      <c r="A58" t="s">
        <v>78</v>
      </c>
      <c r="B58" s="1">
        <v>0.62013888888888891</v>
      </c>
      <c r="D58" s="57">
        <v>34.5</v>
      </c>
      <c r="E58" s="57"/>
      <c r="F58" s="57">
        <v>24.2</v>
      </c>
      <c r="I58">
        <v>-0.5</v>
      </c>
      <c r="J58" s="31">
        <f t="shared" ref="J58:J59" si="26">+D58+I58</f>
        <v>34</v>
      </c>
      <c r="K58">
        <v>0.9</v>
      </c>
      <c r="L58" s="31">
        <f t="shared" ref="L58:L59" si="27">+F58+K58</f>
        <v>25.099999999999998</v>
      </c>
      <c r="M58" s="7">
        <f t="shared" ref="M58" si="28">6.11*10^(7.5*J58/(J58+237.3))</f>
        <v>53.205939857448115</v>
      </c>
      <c r="N58" s="7">
        <f t="shared" ref="N58" si="29">6.11*10^(7.5*L58/(L58+237.3))-(0.000662*1008.35)*(J58-L58)</f>
        <v>25.934530107500301</v>
      </c>
      <c r="O58" s="8">
        <f t="shared" ref="O58" si="30">+N58/M58</f>
        <v>0.48743674441209622</v>
      </c>
      <c r="S58" s="21"/>
      <c r="T58" s="19"/>
      <c r="U58" s="19"/>
      <c r="V58" s="19"/>
      <c r="W58" s="19"/>
    </row>
    <row r="59" spans="1:23">
      <c r="A59" t="s">
        <v>79</v>
      </c>
      <c r="B59" s="1">
        <v>0.66180555555555554</v>
      </c>
      <c r="D59" s="57">
        <v>33.4</v>
      </c>
      <c r="E59" s="57"/>
      <c r="F59" s="57">
        <v>26</v>
      </c>
      <c r="I59">
        <v>0.6</v>
      </c>
      <c r="J59" s="31">
        <f t="shared" si="26"/>
        <v>34</v>
      </c>
      <c r="K59">
        <v>-0.9</v>
      </c>
      <c r="L59" s="31">
        <f t="shared" si="27"/>
        <v>25.1</v>
      </c>
      <c r="M59" s="7">
        <f t="shared" ref="M59" si="31">6.11*10^(7.5*J59/(J59+237.3))</f>
        <v>53.205939857448115</v>
      </c>
      <c r="N59" s="7">
        <f t="shared" ref="N59" si="32">6.11*10^(7.5*L59/(L59+237.3))-(0.000662*1008.35)*(J59-L59)</f>
        <v>25.934530107500315</v>
      </c>
      <c r="O59" s="8">
        <f t="shared" ref="O59" si="33">+N59/M59</f>
        <v>0.4874367444120965</v>
      </c>
      <c r="S59" s="1"/>
      <c r="T59" s="19"/>
      <c r="U59" s="19"/>
      <c r="V59" s="19"/>
      <c r="W59" s="19"/>
    </row>
    <row r="60" spans="1:23">
      <c r="S60" s="1"/>
      <c r="T60" s="19"/>
      <c r="U60" s="19"/>
      <c r="V60" s="19"/>
      <c r="W60" s="19"/>
    </row>
    <row r="61" spans="1:23">
      <c r="S61" s="21"/>
      <c r="T61" s="19"/>
      <c r="U61" s="19"/>
      <c r="V61" s="19"/>
      <c r="W61" s="19"/>
    </row>
    <row r="62" spans="1:23">
      <c r="S62" s="1"/>
      <c r="T62" s="19"/>
      <c r="U62" s="19"/>
      <c r="V62" s="19"/>
      <c r="W62" s="19"/>
    </row>
    <row r="63" spans="1:23">
      <c r="S63" s="1"/>
      <c r="T63" s="19"/>
      <c r="U63" s="19"/>
      <c r="V63" s="19"/>
      <c r="W63" s="19"/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I20" sqref="I20"/>
    </sheetView>
  </sheetViews>
  <sheetFormatPr defaultRowHeight="13.5"/>
  <sheetData>
    <row r="1" spans="1:3" ht="14.25" thickBot="1">
      <c r="B1" t="s">
        <v>66</v>
      </c>
      <c r="C1" t="s">
        <v>67</v>
      </c>
    </row>
    <row r="2" spans="1:3" ht="14.25" thickBot="1">
      <c r="A2" s="13" t="s">
        <v>64</v>
      </c>
      <c r="B2" s="11">
        <f>AVERAGE(観測値!J58:J59)</f>
        <v>34</v>
      </c>
      <c r="C2" s="12">
        <f>AVERAGE(観測値!O58:O59)</f>
        <v>0.48743674441209639</v>
      </c>
    </row>
    <row r="3" spans="1:3">
      <c r="A3" s="13" t="s">
        <v>8</v>
      </c>
      <c r="B3" s="59">
        <f>(観測値!J2+観測値!J11)/2</f>
        <v>34.150000000000006</v>
      </c>
      <c r="C3" s="60">
        <f>(観測値!O2+観測値!O11)/2</f>
        <v>0.4484933520765339</v>
      </c>
    </row>
    <row r="4" spans="1:3">
      <c r="A4" s="14" t="s">
        <v>10</v>
      </c>
      <c r="B4" s="52">
        <f>(観測値!J3)</f>
        <v>33.500000000000007</v>
      </c>
      <c r="C4" s="58">
        <f>(観測値!O3)</f>
        <v>0.49779777826163069</v>
      </c>
    </row>
    <row r="5" spans="1:3">
      <c r="A5" s="14" t="s">
        <v>12</v>
      </c>
      <c r="B5" s="52">
        <f>(観測値!J4)</f>
        <v>34.9</v>
      </c>
      <c r="C5" s="58">
        <f>(観測値!O4)</f>
        <v>0.43023999828206277</v>
      </c>
    </row>
    <row r="6" spans="1:3">
      <c r="A6" s="14" t="s">
        <v>14</v>
      </c>
      <c r="B6" s="34">
        <f>(観測値!J5+観測値!J14)/2</f>
        <v>34.1</v>
      </c>
      <c r="C6" s="58">
        <f>(観測値!O5+観測値!O14)/2</f>
        <v>0.49687723782236681</v>
      </c>
    </row>
    <row r="7" spans="1:3">
      <c r="A7" s="14" t="s">
        <v>16</v>
      </c>
      <c r="B7" s="34"/>
      <c r="C7" s="58"/>
    </row>
    <row r="8" spans="1:3">
      <c r="A8" s="14" t="s">
        <v>18</v>
      </c>
      <c r="B8" s="34"/>
      <c r="C8" s="58"/>
    </row>
    <row r="9" spans="1:3">
      <c r="A9" s="14" t="s">
        <v>20</v>
      </c>
      <c r="B9" s="34"/>
      <c r="C9" s="58"/>
    </row>
    <row r="10" spans="1:3" ht="14.25" thickBot="1">
      <c r="A10" s="14" t="s">
        <v>73</v>
      </c>
      <c r="B10" s="34">
        <f>(観測値!J9+観測値!J18)/2</f>
        <v>35.400000000000006</v>
      </c>
      <c r="C10" s="58">
        <f>(観測値!O9)</f>
        <v>0.43023999828206272</v>
      </c>
    </row>
    <row r="11" spans="1:3">
      <c r="A11" s="13" t="s">
        <v>22</v>
      </c>
      <c r="B11" s="59">
        <f>(観測値!J20+観測値!J29)/2</f>
        <v>34.200000000000003</v>
      </c>
      <c r="C11" s="60">
        <f>(観測値!O20+観測値!O29)/2</f>
        <v>0.46418856504229788</v>
      </c>
    </row>
    <row r="12" spans="1:3">
      <c r="A12" s="14" t="s">
        <v>24</v>
      </c>
      <c r="B12" s="34">
        <f>(観測値!J21+観測値!J30)/2</f>
        <v>34.049999999999997</v>
      </c>
      <c r="C12" s="58">
        <f>(観測値!O21+観測値!O30)/2</f>
        <v>0.4453178309270972</v>
      </c>
    </row>
    <row r="13" spans="1:3">
      <c r="A13" s="14" t="s">
        <v>26</v>
      </c>
      <c r="B13" s="34">
        <f>(観測値!J22+観測値!J31)/2</f>
        <v>33.75</v>
      </c>
      <c r="C13" s="58">
        <f>(観測値!O22+観測値!O31)/2</f>
        <v>0.45905029796428531</v>
      </c>
    </row>
    <row r="14" spans="1:3">
      <c r="A14" s="14" t="s">
        <v>28</v>
      </c>
      <c r="B14" s="34"/>
      <c r="C14" s="58"/>
    </row>
    <row r="15" spans="1:3">
      <c r="A15" s="14" t="s">
        <v>30</v>
      </c>
      <c r="B15" s="34"/>
      <c r="C15" s="58"/>
    </row>
    <row r="16" spans="1:3">
      <c r="A16" s="14" t="s">
        <v>32</v>
      </c>
      <c r="B16" s="34"/>
      <c r="C16" s="58"/>
    </row>
    <row r="17" spans="1:6">
      <c r="A17" s="14" t="s">
        <v>34</v>
      </c>
      <c r="B17" s="34">
        <f>(観測値!J26+観測値!J35)/2</f>
        <v>35</v>
      </c>
      <c r="C17" s="58">
        <f>(観測値!O26+観測値!O35)/2</f>
        <v>0.42890186572039168</v>
      </c>
    </row>
    <row r="18" spans="1:6" ht="14.25" thickBot="1">
      <c r="A18" s="15" t="s">
        <v>74</v>
      </c>
      <c r="B18" s="61">
        <f>(観測値!J27+観測値!J36)/2</f>
        <v>33.950000000000003</v>
      </c>
      <c r="C18" s="62">
        <f>(観測値!O27+観測値!O36)/2</f>
        <v>0.44904351564225436</v>
      </c>
    </row>
    <row r="19" spans="1:6">
      <c r="A19" s="14" t="s">
        <v>36</v>
      </c>
      <c r="B19" s="34">
        <f>(観測値!J38+観測値!J47)/2</f>
        <v>34.9</v>
      </c>
      <c r="C19" s="58">
        <f>(観測値!O38+観測値!O47)/2</f>
        <v>0.40588416058489085</v>
      </c>
    </row>
    <row r="20" spans="1:6">
      <c r="A20" s="14" t="s">
        <v>38</v>
      </c>
      <c r="B20" s="34">
        <f>(観測値!J39+観測値!J48)/2</f>
        <v>33.799999999999997</v>
      </c>
      <c r="C20" s="58">
        <f>(観測値!O39+観測値!O48)/2</f>
        <v>0.42677950935440795</v>
      </c>
    </row>
    <row r="21" spans="1:6">
      <c r="A21" s="14" t="s">
        <v>40</v>
      </c>
      <c r="B21" s="34"/>
      <c r="C21" s="58"/>
    </row>
    <row r="22" spans="1:6">
      <c r="A22" s="14" t="s">
        <v>42</v>
      </c>
      <c r="B22" s="34"/>
      <c r="C22" s="58"/>
    </row>
    <row r="23" spans="1:6">
      <c r="A23" s="14" t="s">
        <v>44</v>
      </c>
      <c r="B23" s="63"/>
      <c r="C23" s="58"/>
    </row>
    <row r="24" spans="1:6">
      <c r="A24" s="14" t="s">
        <v>46</v>
      </c>
      <c r="B24" s="34">
        <f>(観測値!J43+観測値!J52)/2</f>
        <v>34.799999999999997</v>
      </c>
      <c r="C24" s="58">
        <f>(観測値!O43+観測値!O52)/2</f>
        <v>0.4316626164318994</v>
      </c>
    </row>
    <row r="25" spans="1:6">
      <c r="A25" s="14" t="s">
        <v>48</v>
      </c>
      <c r="B25" s="34">
        <f>(観測値!J44+観測値!J53)/2</f>
        <v>35.299999999999997</v>
      </c>
      <c r="C25" s="58">
        <f>(観測値!O44+観測値!O53)/2</f>
        <v>0.40195731648978361</v>
      </c>
    </row>
    <row r="26" spans="1:6" ht="14.25" thickBot="1">
      <c r="A26" s="15" t="s">
        <v>75</v>
      </c>
      <c r="B26" s="61">
        <f>(観測値!J45+観測値!J54)/2</f>
        <v>34.9</v>
      </c>
      <c r="C26" s="62">
        <f>(観測値!O45+観測値!O54)/2</f>
        <v>0.42330387509715561</v>
      </c>
    </row>
    <row r="27" spans="1:6">
      <c r="B27" s="2"/>
      <c r="C27" s="8"/>
    </row>
    <row r="28" spans="1:6">
      <c r="B28" s="2"/>
      <c r="C28" s="8"/>
    </row>
    <row r="32" spans="1:6">
      <c r="F32" t="s">
        <v>68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同時観測</vt:lpstr>
      <vt:lpstr>観測値</vt:lpstr>
      <vt:lpstr>確定値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PCUser</cp:lastModifiedBy>
  <dcterms:created xsi:type="dcterms:W3CDTF">2019-07-14T00:42:08Z</dcterms:created>
  <dcterms:modified xsi:type="dcterms:W3CDTF">2025-07-09T00:09:08Z</dcterms:modified>
</cp:coreProperties>
</file>